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mc:AlternateContent xmlns:mc="http://schemas.openxmlformats.org/markup-compatibility/2006">
    <mc:Choice Requires="x15">
      <x15ac:absPath xmlns:x15ac="http://schemas.microsoft.com/office/spreadsheetml/2010/11/ac" url="C:\Users\dksuc\Dropbox\CPG\MUNICIPAL AGGREGATION\_Massachusetts\_MA Quarterly Reporting\2025 Q1\"/>
    </mc:Choice>
  </mc:AlternateContent>
  <xr:revisionPtr revIDLastSave="0" documentId="13_ncr:1_{F1CB308B-06CE-44F6-B4CD-977C34E5537A}" xr6:coauthVersionLast="47" xr6:coauthVersionMax="47" xr10:uidLastSave="{00000000-0000-0000-0000-000000000000}"/>
  <bookViews>
    <workbookView xWindow="-108" yWindow="-108" windowWidth="23256" windowHeight="12456" xr2:uid="{00000000-000D-0000-FFFF-FFFF00000000}"/>
  </bookViews>
  <sheets>
    <sheet name="Franklin Aggregation Report" sheetId="2" r:id="rId1"/>
    <sheet name="Franklin Detail NGRID" sheetId="8" r:id="rId2"/>
    <sheet name="Franklin Detail Eversource" sheetId="9" r:id="rId3"/>
    <sheet name="Chart Data" sheetId="6" state="hidden" r:id="rId4"/>
  </sheets>
  <definedNames>
    <definedName name="_xlnm._FilterDatabase" localSheetId="3" hidden="1">'Chart Data'!$B$11:$F$11</definedName>
    <definedName name="_xlnm.Print_Area" localSheetId="0">'Franklin Aggregation Report'!$A$1:$D$67</definedName>
    <definedName name="_xlnm.Print_Area" localSheetId="2">'Franklin Detail Eversource'!$A$1:$AD$70</definedName>
    <definedName name="_xlnm.Print_Area" localSheetId="1">'Franklin Detail NGRID'!$A$1:$AD$70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71" i="8" l="1"/>
  <c r="Y7" i="8"/>
  <c r="AB7" i="8"/>
  <c r="AD7" i="8"/>
  <c r="Y8" i="8"/>
  <c r="AB8" i="8"/>
  <c r="AD8" i="8"/>
  <c r="Y9" i="8"/>
  <c r="AB9" i="8"/>
  <c r="AD9" i="8"/>
  <c r="Y10" i="8"/>
  <c r="AB10" i="8"/>
  <c r="AD10" i="8"/>
  <c r="Y11" i="8"/>
  <c r="AB11" i="8"/>
  <c r="AD11" i="8"/>
  <c r="Y12" i="8"/>
  <c r="AC12" i="8" s="1"/>
  <c r="AB12" i="8"/>
  <c r="AD12" i="8"/>
  <c r="Y13" i="8"/>
  <c r="AB13" i="8"/>
  <c r="AD13" i="8"/>
  <c r="Y14" i="8"/>
  <c r="AB14" i="8"/>
  <c r="AD14" i="8"/>
  <c r="Y15" i="8"/>
  <c r="AB15" i="8"/>
  <c r="AD15" i="8"/>
  <c r="Y16" i="8"/>
  <c r="AB16" i="8"/>
  <c r="AD16" i="8"/>
  <c r="Y17" i="8"/>
  <c r="AB17" i="8"/>
  <c r="AD17" i="8"/>
  <c r="Y18" i="8"/>
  <c r="AB18" i="8"/>
  <c r="AD18" i="8"/>
  <c r="V7" i="8"/>
  <c r="V8" i="8"/>
  <c r="V9" i="8"/>
  <c r="V10" i="8"/>
  <c r="V11" i="8"/>
  <c r="V12" i="8"/>
  <c r="V13" i="8"/>
  <c r="V14" i="8"/>
  <c r="AC14" i="8" s="1"/>
  <c r="V15" i="8"/>
  <c r="V16" i="8"/>
  <c r="V17" i="8"/>
  <c r="V18" i="8"/>
  <c r="S7" i="8"/>
  <c r="S8" i="8"/>
  <c r="S9" i="8"/>
  <c r="S10" i="8"/>
  <c r="S11" i="8"/>
  <c r="S12" i="8"/>
  <c r="S13" i="8"/>
  <c r="S14" i="8"/>
  <c r="S15" i="8"/>
  <c r="S16" i="8"/>
  <c r="S17" i="8"/>
  <c r="S18" i="8"/>
  <c r="P7" i="8"/>
  <c r="P8" i="8"/>
  <c r="P9" i="8"/>
  <c r="P10" i="8"/>
  <c r="P11" i="8"/>
  <c r="P12" i="8"/>
  <c r="P13" i="8"/>
  <c r="P14" i="8"/>
  <c r="P15" i="8"/>
  <c r="P16" i="8"/>
  <c r="P17" i="8"/>
  <c r="P18" i="8"/>
  <c r="K18" i="8"/>
  <c r="J18" i="8"/>
  <c r="K17" i="8"/>
  <c r="J17" i="8"/>
  <c r="K16" i="8"/>
  <c r="J16" i="8"/>
  <c r="K15" i="8"/>
  <c r="J15" i="8"/>
  <c r="K14" i="8"/>
  <c r="J14" i="8"/>
  <c r="K13" i="8"/>
  <c r="J13" i="8"/>
  <c r="K12" i="8"/>
  <c r="J12" i="8"/>
  <c r="K11" i="8"/>
  <c r="J11" i="8"/>
  <c r="K10" i="8"/>
  <c r="J10" i="8"/>
  <c r="K9" i="8"/>
  <c r="J9" i="8"/>
  <c r="K8" i="8"/>
  <c r="J8" i="8"/>
  <c r="K7" i="8"/>
  <c r="J7" i="8"/>
  <c r="AD19" i="8"/>
  <c r="AB19" i="8"/>
  <c r="Y19" i="8"/>
  <c r="V19" i="8"/>
  <c r="S19" i="8"/>
  <c r="P19" i="8"/>
  <c r="K19" i="8"/>
  <c r="J19" i="8"/>
  <c r="AB7" i="9"/>
  <c r="AD7" i="9"/>
  <c r="AB8" i="9"/>
  <c r="AD8" i="9"/>
  <c r="AB9" i="9"/>
  <c r="AD9" i="9"/>
  <c r="AB10" i="9"/>
  <c r="AD10" i="9"/>
  <c r="AB11" i="9"/>
  <c r="AD11" i="9"/>
  <c r="AB12" i="9"/>
  <c r="AD12" i="9"/>
  <c r="AB13" i="9"/>
  <c r="AD13" i="9"/>
  <c r="AB14" i="9"/>
  <c r="AD14" i="9"/>
  <c r="AB15" i="9"/>
  <c r="AD15" i="9"/>
  <c r="AB16" i="9"/>
  <c r="AD16" i="9"/>
  <c r="AB17" i="9"/>
  <c r="AD17" i="9"/>
  <c r="AB18" i="9"/>
  <c r="AD18" i="9"/>
  <c r="Y7" i="9"/>
  <c r="Y8" i="9"/>
  <c r="Y9" i="9"/>
  <c r="Y10" i="9"/>
  <c r="Y11" i="9"/>
  <c r="Y12" i="9"/>
  <c r="Y13" i="9"/>
  <c r="Y14" i="9"/>
  <c r="Y15" i="9"/>
  <c r="Y16" i="9"/>
  <c r="Y17" i="9"/>
  <c r="Y18" i="9"/>
  <c r="V7" i="9"/>
  <c r="V8" i="9"/>
  <c r="V9" i="9"/>
  <c r="V10" i="9"/>
  <c r="V11" i="9"/>
  <c r="V12" i="9"/>
  <c r="V13" i="9"/>
  <c r="V14" i="9"/>
  <c r="V15" i="9"/>
  <c r="V16" i="9"/>
  <c r="V17" i="9"/>
  <c r="V18" i="9"/>
  <c r="S7" i="9"/>
  <c r="S8" i="9"/>
  <c r="S9" i="9"/>
  <c r="S10" i="9"/>
  <c r="S11" i="9"/>
  <c r="S12" i="9"/>
  <c r="S13" i="9"/>
  <c r="S14" i="9"/>
  <c r="S15" i="9"/>
  <c r="S16" i="9"/>
  <c r="S17" i="9"/>
  <c r="S18" i="9"/>
  <c r="P7" i="9"/>
  <c r="P8" i="9"/>
  <c r="P9" i="9"/>
  <c r="P10" i="9"/>
  <c r="P11" i="9"/>
  <c r="P12" i="9"/>
  <c r="P13" i="9"/>
  <c r="P14" i="9"/>
  <c r="P15" i="9"/>
  <c r="P16" i="9"/>
  <c r="P17" i="9"/>
  <c r="P18" i="9"/>
  <c r="K18" i="9"/>
  <c r="J18" i="9"/>
  <c r="K17" i="9"/>
  <c r="J17" i="9"/>
  <c r="K16" i="9"/>
  <c r="J16" i="9"/>
  <c r="K15" i="9"/>
  <c r="J15" i="9"/>
  <c r="K14" i="9"/>
  <c r="J14" i="9"/>
  <c r="K13" i="9"/>
  <c r="J13" i="9"/>
  <c r="K12" i="9"/>
  <c r="J12" i="9"/>
  <c r="K11" i="9"/>
  <c r="J11" i="9"/>
  <c r="K10" i="9"/>
  <c r="J10" i="9"/>
  <c r="K9" i="9"/>
  <c r="J9" i="9"/>
  <c r="K8" i="9"/>
  <c r="J8" i="9"/>
  <c r="K7" i="9"/>
  <c r="J7" i="9"/>
  <c r="AD19" i="9"/>
  <c r="AB19" i="9"/>
  <c r="AC19" i="9" s="1"/>
  <c r="Y19" i="9"/>
  <c r="V19" i="9"/>
  <c r="S19" i="9"/>
  <c r="P19" i="9"/>
  <c r="K19" i="9"/>
  <c r="J19" i="9"/>
  <c r="AB20" i="9"/>
  <c r="AD20" i="9"/>
  <c r="AB21" i="9"/>
  <c r="AD21" i="9"/>
  <c r="AB22" i="9"/>
  <c r="AD22" i="9"/>
  <c r="AB23" i="9"/>
  <c r="AD23" i="9"/>
  <c r="AB24" i="9"/>
  <c r="AD24" i="9"/>
  <c r="AB25" i="9"/>
  <c r="AD25" i="9"/>
  <c r="AB26" i="9"/>
  <c r="AD26" i="9"/>
  <c r="AB27" i="9"/>
  <c r="AD27" i="9"/>
  <c r="AB28" i="9"/>
  <c r="AD28" i="9"/>
  <c r="AB29" i="9"/>
  <c r="AD29" i="9"/>
  <c r="AB30" i="9"/>
  <c r="AD30" i="9"/>
  <c r="Y20" i="9"/>
  <c r="Y21" i="9"/>
  <c r="Y22" i="9"/>
  <c r="Y23" i="9"/>
  <c r="Y24" i="9"/>
  <c r="Y25" i="9"/>
  <c r="Y26" i="9"/>
  <c r="Y27" i="9"/>
  <c r="Y28" i="9"/>
  <c r="Y29" i="9"/>
  <c r="Y30" i="9"/>
  <c r="V20" i="9"/>
  <c r="V21" i="9"/>
  <c r="V22" i="9"/>
  <c r="V23" i="9"/>
  <c r="V24" i="9"/>
  <c r="V25" i="9"/>
  <c r="V26" i="9"/>
  <c r="V27" i="9"/>
  <c r="V28" i="9"/>
  <c r="V29" i="9"/>
  <c r="V30" i="9"/>
  <c r="S20" i="9"/>
  <c r="S21" i="9"/>
  <c r="S22" i="9"/>
  <c r="S23" i="9"/>
  <c r="S24" i="9"/>
  <c r="S25" i="9"/>
  <c r="S26" i="9"/>
  <c r="S27" i="9"/>
  <c r="S28" i="9"/>
  <c r="S29" i="9"/>
  <c r="S30" i="9"/>
  <c r="AB20" i="8"/>
  <c r="AD20" i="8"/>
  <c r="AB21" i="8"/>
  <c r="AD21" i="8"/>
  <c r="AB22" i="8"/>
  <c r="AD22" i="8"/>
  <c r="AB23" i="8"/>
  <c r="AD23" i="8"/>
  <c r="AB24" i="8"/>
  <c r="AD24" i="8"/>
  <c r="AB25" i="8"/>
  <c r="AD25" i="8"/>
  <c r="AB26" i="8"/>
  <c r="AD26" i="8"/>
  <c r="AB27" i="8"/>
  <c r="AD27" i="8"/>
  <c r="AB28" i="8"/>
  <c r="AD28" i="8"/>
  <c r="AB29" i="8"/>
  <c r="AD29" i="8"/>
  <c r="AB30" i="8"/>
  <c r="AD30" i="8"/>
  <c r="Y20" i="8"/>
  <c r="Y21" i="8"/>
  <c r="Y22" i="8"/>
  <c r="Y23" i="8"/>
  <c r="Y24" i="8"/>
  <c r="Y25" i="8"/>
  <c r="Y26" i="8"/>
  <c r="Y27" i="8"/>
  <c r="Y28" i="8"/>
  <c r="Y29" i="8"/>
  <c r="Y30" i="8"/>
  <c r="V20" i="8"/>
  <c r="V21" i="8"/>
  <c r="V22" i="8"/>
  <c r="V23" i="8"/>
  <c r="V24" i="8"/>
  <c r="V25" i="8"/>
  <c r="V26" i="8"/>
  <c r="V27" i="8"/>
  <c r="V28" i="8"/>
  <c r="V29" i="8"/>
  <c r="V30" i="8"/>
  <c r="S20" i="8"/>
  <c r="S21" i="8"/>
  <c r="S22" i="8"/>
  <c r="S23" i="8"/>
  <c r="S24" i="8"/>
  <c r="S25" i="8"/>
  <c r="S26" i="8"/>
  <c r="S27" i="8"/>
  <c r="S28" i="8"/>
  <c r="S29" i="8"/>
  <c r="S30" i="8"/>
  <c r="AC14" i="9" l="1"/>
  <c r="AC13" i="9"/>
  <c r="AC15" i="9"/>
  <c r="AC12" i="9"/>
  <c r="AC10" i="9"/>
  <c r="AC9" i="9"/>
  <c r="AC8" i="9"/>
  <c r="AC17" i="9"/>
  <c r="AC16" i="9"/>
  <c r="AC7" i="9"/>
  <c r="AC11" i="9"/>
  <c r="AC18" i="9"/>
  <c r="AC11" i="8"/>
  <c r="AC15" i="8"/>
  <c r="AC10" i="8"/>
  <c r="AC8" i="8"/>
  <c r="AC9" i="8"/>
  <c r="AC13" i="8"/>
  <c r="AC7" i="8"/>
  <c r="AC18" i="8"/>
  <c r="AC16" i="8"/>
  <c r="AC19" i="8"/>
  <c r="AC17" i="8"/>
  <c r="AC25" i="9"/>
  <c r="AC25" i="8"/>
  <c r="AC20" i="8"/>
  <c r="AC30" i="8"/>
  <c r="AC29" i="8"/>
  <c r="AC28" i="8"/>
  <c r="AC24" i="8"/>
  <c r="AC26" i="9"/>
  <c r="AC22" i="9"/>
  <c r="AC26" i="8"/>
  <c r="AC27" i="8"/>
  <c r="AC23" i="8"/>
  <c r="AC22" i="8"/>
  <c r="AC21" i="8"/>
  <c r="AC27" i="9"/>
  <c r="AC23" i="9"/>
  <c r="AC30" i="9"/>
  <c r="AC29" i="9"/>
  <c r="AC28" i="9"/>
  <c r="AC24" i="9"/>
  <c r="AC21" i="9"/>
  <c r="AC20" i="9"/>
  <c r="C71" i="9" l="1"/>
  <c r="D71" i="9"/>
  <c r="E71" i="9"/>
  <c r="F71" i="9"/>
  <c r="G71" i="9"/>
  <c r="H71" i="9"/>
  <c r="I71" i="9"/>
  <c r="B71" i="9"/>
  <c r="P20" i="9"/>
  <c r="P21" i="9"/>
  <c r="P22" i="9"/>
  <c r="P23" i="9"/>
  <c r="P24" i="9"/>
  <c r="P25" i="9"/>
  <c r="P26" i="9"/>
  <c r="P27" i="9"/>
  <c r="P28" i="9"/>
  <c r="P29" i="9"/>
  <c r="P30" i="9"/>
  <c r="J20" i="9"/>
  <c r="K20" i="9"/>
  <c r="J21" i="9"/>
  <c r="K21" i="9"/>
  <c r="J22" i="9"/>
  <c r="K22" i="9"/>
  <c r="J23" i="9"/>
  <c r="K23" i="9"/>
  <c r="J24" i="9"/>
  <c r="K24" i="9"/>
  <c r="J25" i="9"/>
  <c r="K25" i="9"/>
  <c r="J26" i="9"/>
  <c r="K26" i="9"/>
  <c r="J27" i="9"/>
  <c r="K27" i="9"/>
  <c r="J28" i="9"/>
  <c r="K28" i="9"/>
  <c r="J29" i="9"/>
  <c r="K29" i="9"/>
  <c r="J30" i="9"/>
  <c r="K30" i="9"/>
  <c r="AD31" i="9"/>
  <c r="AB31" i="9"/>
  <c r="Y31" i="9"/>
  <c r="V31" i="9"/>
  <c r="S31" i="9"/>
  <c r="P31" i="9"/>
  <c r="K31" i="9"/>
  <c r="J31" i="9"/>
  <c r="H71" i="8"/>
  <c r="I71" i="8"/>
  <c r="D71" i="8"/>
  <c r="E71" i="8"/>
  <c r="F71" i="8"/>
  <c r="G71" i="8"/>
  <c r="B71" i="8"/>
  <c r="P20" i="8"/>
  <c r="P21" i="8"/>
  <c r="P22" i="8"/>
  <c r="P23" i="8"/>
  <c r="P24" i="8"/>
  <c r="P25" i="8"/>
  <c r="P26" i="8"/>
  <c r="P27" i="8"/>
  <c r="P28" i="8"/>
  <c r="P29" i="8"/>
  <c r="P30" i="8"/>
  <c r="J20" i="8"/>
  <c r="K20" i="8"/>
  <c r="J21" i="8"/>
  <c r="K21" i="8"/>
  <c r="J22" i="8"/>
  <c r="K22" i="8"/>
  <c r="J23" i="8"/>
  <c r="K23" i="8"/>
  <c r="J24" i="8"/>
  <c r="K24" i="8"/>
  <c r="J25" i="8"/>
  <c r="K25" i="8"/>
  <c r="J26" i="8"/>
  <c r="K26" i="8"/>
  <c r="J27" i="8"/>
  <c r="K27" i="8"/>
  <c r="J28" i="8"/>
  <c r="K28" i="8"/>
  <c r="J29" i="8"/>
  <c r="K29" i="8"/>
  <c r="J30" i="8"/>
  <c r="K30" i="8"/>
  <c r="AD31" i="8"/>
  <c r="AB31" i="8"/>
  <c r="Y31" i="8"/>
  <c r="V31" i="8"/>
  <c r="S31" i="8"/>
  <c r="P31" i="8"/>
  <c r="K31" i="8"/>
  <c r="J31" i="8"/>
  <c r="P32" i="9"/>
  <c r="S32" i="9"/>
  <c r="V32" i="9"/>
  <c r="Y32" i="9"/>
  <c r="AB32" i="9"/>
  <c r="AD32" i="9"/>
  <c r="P33" i="9"/>
  <c r="S33" i="9"/>
  <c r="V33" i="9"/>
  <c r="Y33" i="9"/>
  <c r="AB33" i="9"/>
  <c r="AD33" i="9"/>
  <c r="P34" i="9"/>
  <c r="S34" i="9"/>
  <c r="V34" i="9"/>
  <c r="Y34" i="9"/>
  <c r="AB34" i="9"/>
  <c r="AD34" i="9"/>
  <c r="P35" i="9"/>
  <c r="S35" i="9"/>
  <c r="V35" i="9"/>
  <c r="Y35" i="9"/>
  <c r="AB35" i="9"/>
  <c r="AD35" i="9"/>
  <c r="P36" i="9"/>
  <c r="S36" i="9"/>
  <c r="V36" i="9"/>
  <c r="Y36" i="9"/>
  <c r="AB36" i="9"/>
  <c r="AD36" i="9"/>
  <c r="P37" i="9"/>
  <c r="S37" i="9"/>
  <c r="V37" i="9"/>
  <c r="Y37" i="9"/>
  <c r="AB37" i="9"/>
  <c r="AD37" i="9"/>
  <c r="P38" i="9"/>
  <c r="S38" i="9"/>
  <c r="V38" i="9"/>
  <c r="Y38" i="9"/>
  <c r="AB38" i="9"/>
  <c r="AD38" i="9"/>
  <c r="P39" i="9"/>
  <c r="S39" i="9"/>
  <c r="V39" i="9"/>
  <c r="Y39" i="9"/>
  <c r="AB39" i="9"/>
  <c r="AD39" i="9"/>
  <c r="P40" i="9"/>
  <c r="S40" i="9"/>
  <c r="V40" i="9"/>
  <c r="Y40" i="9"/>
  <c r="AB40" i="9"/>
  <c r="AD40" i="9"/>
  <c r="P41" i="9"/>
  <c r="S41" i="9"/>
  <c r="V41" i="9"/>
  <c r="Y41" i="9"/>
  <c r="AB41" i="9"/>
  <c r="AD41" i="9"/>
  <c r="P42" i="9"/>
  <c r="S42" i="9"/>
  <c r="V42" i="9"/>
  <c r="Y42" i="9"/>
  <c r="AB42" i="9"/>
  <c r="AD42" i="9"/>
  <c r="J32" i="9"/>
  <c r="K32" i="9"/>
  <c r="J33" i="9"/>
  <c r="K33" i="9"/>
  <c r="J34" i="9"/>
  <c r="K34" i="9"/>
  <c r="J35" i="9"/>
  <c r="K35" i="9"/>
  <c r="J36" i="9"/>
  <c r="K36" i="9"/>
  <c r="J37" i="9"/>
  <c r="K37" i="9"/>
  <c r="J38" i="9"/>
  <c r="K38" i="9"/>
  <c r="J39" i="9"/>
  <c r="K39" i="9"/>
  <c r="J40" i="9"/>
  <c r="K40" i="9"/>
  <c r="J41" i="9"/>
  <c r="K41" i="9"/>
  <c r="J42" i="9"/>
  <c r="K42" i="9"/>
  <c r="AD43" i="9"/>
  <c r="AB43" i="9"/>
  <c r="Y43" i="9"/>
  <c r="V43" i="9"/>
  <c r="S43" i="9"/>
  <c r="P43" i="9"/>
  <c r="K43" i="9"/>
  <c r="J43" i="9"/>
  <c r="P32" i="8"/>
  <c r="S32" i="8"/>
  <c r="V32" i="8"/>
  <c r="Y32" i="8"/>
  <c r="AB32" i="8"/>
  <c r="AD32" i="8"/>
  <c r="P33" i="8"/>
  <c r="S33" i="8"/>
  <c r="V33" i="8"/>
  <c r="Y33" i="8"/>
  <c r="AB33" i="8"/>
  <c r="AD33" i="8"/>
  <c r="P34" i="8"/>
  <c r="S34" i="8"/>
  <c r="V34" i="8"/>
  <c r="Y34" i="8"/>
  <c r="AB34" i="8"/>
  <c r="AD34" i="8"/>
  <c r="P35" i="8"/>
  <c r="S35" i="8"/>
  <c r="V35" i="8"/>
  <c r="Y35" i="8"/>
  <c r="AB35" i="8"/>
  <c r="AD35" i="8"/>
  <c r="P36" i="8"/>
  <c r="S36" i="8"/>
  <c r="V36" i="8"/>
  <c r="Y36" i="8"/>
  <c r="AB36" i="8"/>
  <c r="AD36" i="8"/>
  <c r="P37" i="8"/>
  <c r="S37" i="8"/>
  <c r="V37" i="8"/>
  <c r="Y37" i="8"/>
  <c r="AB37" i="8"/>
  <c r="AD37" i="8"/>
  <c r="P38" i="8"/>
  <c r="S38" i="8"/>
  <c r="V38" i="8"/>
  <c r="Y38" i="8"/>
  <c r="AB38" i="8"/>
  <c r="AD38" i="8"/>
  <c r="P39" i="8"/>
  <c r="S39" i="8"/>
  <c r="V39" i="8"/>
  <c r="Y39" i="8"/>
  <c r="AB39" i="8"/>
  <c r="AD39" i="8"/>
  <c r="P40" i="8"/>
  <c r="S40" i="8"/>
  <c r="V40" i="8"/>
  <c r="Y40" i="8"/>
  <c r="AB40" i="8"/>
  <c r="AD40" i="8"/>
  <c r="P41" i="8"/>
  <c r="S41" i="8"/>
  <c r="V41" i="8"/>
  <c r="Y41" i="8"/>
  <c r="AB41" i="8"/>
  <c r="AD41" i="8"/>
  <c r="P42" i="8"/>
  <c r="S42" i="8"/>
  <c r="V42" i="8"/>
  <c r="Y42" i="8"/>
  <c r="AB42" i="8"/>
  <c r="AD42" i="8"/>
  <c r="J32" i="8"/>
  <c r="K32" i="8"/>
  <c r="J33" i="8"/>
  <c r="K33" i="8"/>
  <c r="J34" i="8"/>
  <c r="K34" i="8"/>
  <c r="J35" i="8"/>
  <c r="K35" i="8"/>
  <c r="J36" i="8"/>
  <c r="K36" i="8"/>
  <c r="J37" i="8"/>
  <c r="K37" i="8"/>
  <c r="J38" i="8"/>
  <c r="K38" i="8"/>
  <c r="J39" i="8"/>
  <c r="K39" i="8"/>
  <c r="J40" i="8"/>
  <c r="K40" i="8"/>
  <c r="J41" i="8"/>
  <c r="K41" i="8"/>
  <c r="J42" i="8"/>
  <c r="K42" i="8"/>
  <c r="AD43" i="8"/>
  <c r="AB43" i="8"/>
  <c r="Y43" i="8"/>
  <c r="V43" i="8"/>
  <c r="S43" i="8"/>
  <c r="P43" i="8"/>
  <c r="K43" i="8"/>
  <c r="J43" i="8"/>
  <c r="B32" i="6"/>
  <c r="B33" i="6"/>
  <c r="B34" i="6"/>
  <c r="B31" i="6"/>
  <c r="G35" i="6"/>
  <c r="F35" i="6"/>
  <c r="B23" i="6"/>
  <c r="B24" i="6"/>
  <c r="B25" i="6"/>
  <c r="B22" i="6"/>
  <c r="G26" i="6"/>
  <c r="F26" i="6"/>
  <c r="J71" i="8" l="1"/>
  <c r="AD71" i="9"/>
  <c r="J71" i="9"/>
  <c r="K71" i="9"/>
  <c r="AC31" i="9"/>
  <c r="AC31" i="8"/>
  <c r="K71" i="8"/>
  <c r="AD71" i="8"/>
  <c r="AC38" i="9"/>
  <c r="AC34" i="9"/>
  <c r="AC41" i="8"/>
  <c r="AC36" i="8"/>
  <c r="AC32" i="8"/>
  <c r="AC36" i="9"/>
  <c r="AC40" i="8"/>
  <c r="AC33" i="9"/>
  <c r="AC37" i="9"/>
  <c r="AC32" i="9"/>
  <c r="AC39" i="9"/>
  <c r="AC35" i="9"/>
  <c r="AC41" i="9"/>
  <c r="AC42" i="9"/>
  <c r="AC40" i="9"/>
  <c r="AC43" i="9"/>
  <c r="AC37" i="8"/>
  <c r="AC33" i="8"/>
  <c r="AC38" i="8"/>
  <c r="AC34" i="8"/>
  <c r="AC39" i="8"/>
  <c r="AC35" i="8"/>
  <c r="AC43" i="8"/>
  <c r="AC42" i="8"/>
  <c r="AB44" i="9"/>
  <c r="AD44" i="9"/>
  <c r="AB45" i="9"/>
  <c r="AD45" i="9"/>
  <c r="AB46" i="9"/>
  <c r="AD46" i="9"/>
  <c r="AB47" i="9"/>
  <c r="AD47" i="9"/>
  <c r="AB48" i="9"/>
  <c r="AD48" i="9"/>
  <c r="AB49" i="9"/>
  <c r="AD49" i="9"/>
  <c r="AB50" i="9"/>
  <c r="AD50" i="9"/>
  <c r="AB51" i="9"/>
  <c r="AD51" i="9"/>
  <c r="AB52" i="9"/>
  <c r="AD52" i="9"/>
  <c r="AB53" i="9"/>
  <c r="AD53" i="9"/>
  <c r="AB54" i="9"/>
  <c r="AD54" i="9"/>
  <c r="Y44" i="9"/>
  <c r="Y45" i="9"/>
  <c r="Y46" i="9"/>
  <c r="Y47" i="9"/>
  <c r="Y48" i="9"/>
  <c r="Y49" i="9"/>
  <c r="Y50" i="9"/>
  <c r="Y51" i="9"/>
  <c r="Y52" i="9"/>
  <c r="Y53" i="9"/>
  <c r="Y54" i="9"/>
  <c r="V44" i="9"/>
  <c r="V45" i="9"/>
  <c r="V46" i="9"/>
  <c r="V47" i="9"/>
  <c r="V48" i="9"/>
  <c r="V49" i="9"/>
  <c r="V50" i="9"/>
  <c r="V51" i="9"/>
  <c r="V52" i="9"/>
  <c r="V53" i="9"/>
  <c r="V54" i="9"/>
  <c r="S44" i="9"/>
  <c r="S45" i="9"/>
  <c r="S46" i="9"/>
  <c r="S47" i="9"/>
  <c r="S48" i="9"/>
  <c r="S49" i="9"/>
  <c r="S50" i="9"/>
  <c r="S51" i="9"/>
  <c r="S52" i="9"/>
  <c r="S53" i="9"/>
  <c r="S54" i="9"/>
  <c r="P44" i="9"/>
  <c r="P45" i="9"/>
  <c r="P46" i="9"/>
  <c r="P47" i="9"/>
  <c r="P48" i="9"/>
  <c r="P49" i="9"/>
  <c r="P50" i="9"/>
  <c r="P51" i="9"/>
  <c r="P52" i="9"/>
  <c r="P53" i="9"/>
  <c r="P54" i="9"/>
  <c r="K54" i="9"/>
  <c r="J54" i="9"/>
  <c r="K53" i="9"/>
  <c r="J53" i="9"/>
  <c r="K52" i="9"/>
  <c r="J52" i="9"/>
  <c r="K51" i="9"/>
  <c r="J51" i="9"/>
  <c r="K50" i="9"/>
  <c r="J50" i="9"/>
  <c r="K49" i="9"/>
  <c r="J49" i="9"/>
  <c r="K48" i="9"/>
  <c r="J48" i="9"/>
  <c r="K47" i="9"/>
  <c r="J47" i="9"/>
  <c r="K46" i="9"/>
  <c r="J46" i="9"/>
  <c r="K45" i="9"/>
  <c r="J45" i="9"/>
  <c r="K44" i="9"/>
  <c r="J44" i="9"/>
  <c r="AD55" i="9"/>
  <c r="AB55" i="9"/>
  <c r="Y55" i="9"/>
  <c r="V55" i="9"/>
  <c r="S55" i="9"/>
  <c r="K55" i="9"/>
  <c r="J55" i="9"/>
  <c r="Y44" i="8"/>
  <c r="AB44" i="8"/>
  <c r="AD44" i="8"/>
  <c r="Y45" i="8"/>
  <c r="AB45" i="8"/>
  <c r="AD45" i="8"/>
  <c r="Y46" i="8"/>
  <c r="AB46" i="8"/>
  <c r="AD46" i="8"/>
  <c r="Y47" i="8"/>
  <c r="AB47" i="8"/>
  <c r="AD47" i="8"/>
  <c r="Y48" i="8"/>
  <c r="AB48" i="8"/>
  <c r="AD48" i="8"/>
  <c r="Y49" i="8"/>
  <c r="AB49" i="8"/>
  <c r="AD49" i="8"/>
  <c r="Y50" i="8"/>
  <c r="AB50" i="8"/>
  <c r="AD50" i="8"/>
  <c r="Y51" i="8"/>
  <c r="AB51" i="8"/>
  <c r="AD51" i="8"/>
  <c r="Y52" i="8"/>
  <c r="AB52" i="8"/>
  <c r="AD52" i="8"/>
  <c r="Y53" i="8"/>
  <c r="AB53" i="8"/>
  <c r="AD53" i="8"/>
  <c r="Y54" i="8"/>
  <c r="AB54" i="8"/>
  <c r="AD54" i="8"/>
  <c r="V44" i="8"/>
  <c r="V45" i="8"/>
  <c r="V46" i="8"/>
  <c r="V47" i="8"/>
  <c r="V48" i="8"/>
  <c r="V49" i="8"/>
  <c r="V50" i="8"/>
  <c r="V51" i="8"/>
  <c r="V52" i="8"/>
  <c r="V53" i="8"/>
  <c r="V54" i="8"/>
  <c r="S44" i="8"/>
  <c r="S45" i="8"/>
  <c r="S46" i="8"/>
  <c r="S47" i="8"/>
  <c r="S48" i="8"/>
  <c r="S49" i="8"/>
  <c r="S50" i="8"/>
  <c r="S51" i="8"/>
  <c r="S52" i="8"/>
  <c r="S53" i="8"/>
  <c r="S54" i="8"/>
  <c r="P44" i="8"/>
  <c r="P45" i="8"/>
  <c r="P46" i="8"/>
  <c r="P47" i="8"/>
  <c r="P48" i="8"/>
  <c r="P49" i="8"/>
  <c r="P50" i="8"/>
  <c r="P51" i="8"/>
  <c r="P52" i="8"/>
  <c r="P53" i="8"/>
  <c r="P54" i="8"/>
  <c r="K54" i="8"/>
  <c r="J54" i="8"/>
  <c r="K53" i="8"/>
  <c r="J53" i="8"/>
  <c r="K52" i="8"/>
  <c r="J52" i="8"/>
  <c r="K51" i="8"/>
  <c r="J51" i="8"/>
  <c r="K50" i="8"/>
  <c r="J50" i="8"/>
  <c r="K49" i="8"/>
  <c r="J49" i="8"/>
  <c r="K48" i="8"/>
  <c r="J48" i="8"/>
  <c r="K47" i="8"/>
  <c r="J47" i="8"/>
  <c r="K46" i="8"/>
  <c r="J46" i="8"/>
  <c r="K45" i="8"/>
  <c r="J45" i="8"/>
  <c r="K44" i="8"/>
  <c r="J44" i="8"/>
  <c r="AD55" i="8"/>
  <c r="AB55" i="8"/>
  <c r="Y55" i="8"/>
  <c r="V55" i="8"/>
  <c r="S55" i="8"/>
  <c r="K55" i="8"/>
  <c r="J55" i="8"/>
  <c r="B4" i="6"/>
  <c r="B5" i="6"/>
  <c r="B6" i="6"/>
  <c r="B7" i="6"/>
  <c r="B3" i="6"/>
  <c r="AC45" i="8" l="1"/>
  <c r="AC45" i="9"/>
  <c r="AC46" i="9"/>
  <c r="AC47" i="9"/>
  <c r="AC49" i="9"/>
  <c r="AC50" i="9"/>
  <c r="AC51" i="9"/>
  <c r="AC51" i="8"/>
  <c r="AC48" i="8"/>
  <c r="AC48" i="9"/>
  <c r="AC50" i="8"/>
  <c r="AC47" i="8"/>
  <c r="AC44" i="9"/>
  <c r="AC44" i="8"/>
  <c r="AC49" i="8"/>
  <c r="AC53" i="9"/>
  <c r="AC46" i="8"/>
  <c r="AC54" i="9"/>
  <c r="AC52" i="9"/>
  <c r="AC53" i="8"/>
  <c r="AC52" i="8"/>
  <c r="AC54" i="8"/>
  <c r="AC55" i="9"/>
  <c r="AC55" i="8"/>
  <c r="AB61" i="9"/>
  <c r="AB62" i="9"/>
  <c r="AB63" i="9"/>
  <c r="AB64" i="9"/>
  <c r="AB65" i="9"/>
  <c r="AB66" i="9"/>
  <c r="Y64" i="9" l="1"/>
  <c r="Y65" i="9"/>
  <c r="Y66" i="9"/>
  <c r="J56" i="9" l="1"/>
  <c r="K56" i="9"/>
  <c r="J57" i="9"/>
  <c r="K57" i="9"/>
  <c r="J58" i="9"/>
  <c r="K58" i="9"/>
  <c r="J59" i="9"/>
  <c r="K59" i="9"/>
  <c r="J60" i="9"/>
  <c r="K60" i="9"/>
  <c r="J61" i="9"/>
  <c r="K61" i="9"/>
  <c r="J62" i="9"/>
  <c r="K62" i="9"/>
  <c r="J63" i="9"/>
  <c r="K63" i="9"/>
  <c r="J56" i="8"/>
  <c r="K56" i="8"/>
  <c r="J57" i="8"/>
  <c r="K57" i="8"/>
  <c r="J58" i="8"/>
  <c r="K58" i="8"/>
  <c r="J59" i="8"/>
  <c r="K59" i="8"/>
  <c r="J60" i="8"/>
  <c r="K60" i="8"/>
  <c r="J61" i="8"/>
  <c r="K61" i="8"/>
  <c r="J62" i="8"/>
  <c r="K62" i="8"/>
  <c r="J63" i="8"/>
  <c r="K63" i="8"/>
  <c r="AD66" i="9"/>
  <c r="V66" i="9"/>
  <c r="S66" i="9"/>
  <c r="K66" i="9"/>
  <c r="J66" i="9"/>
  <c r="AD65" i="9"/>
  <c r="V65" i="9"/>
  <c r="S65" i="9"/>
  <c r="K65" i="9"/>
  <c r="J65" i="9"/>
  <c r="AD64" i="9"/>
  <c r="V64" i="9"/>
  <c r="S64" i="9"/>
  <c r="K64" i="9"/>
  <c r="J64" i="9"/>
  <c r="AD63" i="9"/>
  <c r="Y63" i="9"/>
  <c r="V63" i="9"/>
  <c r="S63" i="9"/>
  <c r="AD62" i="9"/>
  <c r="Y62" i="9"/>
  <c r="V62" i="9"/>
  <c r="S62" i="9"/>
  <c r="AD61" i="9"/>
  <c r="Y61" i="9"/>
  <c r="V61" i="9"/>
  <c r="S61" i="9"/>
  <c r="AD60" i="9"/>
  <c r="AB60" i="9"/>
  <c r="Y60" i="9"/>
  <c r="V60" i="9"/>
  <c r="S60" i="9"/>
  <c r="AD59" i="9"/>
  <c r="AB59" i="9"/>
  <c r="Y59" i="9"/>
  <c r="V59" i="9"/>
  <c r="S59" i="9"/>
  <c r="AD58" i="9"/>
  <c r="AB58" i="9"/>
  <c r="Y58" i="9"/>
  <c r="V58" i="9"/>
  <c r="S58" i="9"/>
  <c r="AD57" i="9"/>
  <c r="AB57" i="9"/>
  <c r="Y57" i="9"/>
  <c r="V57" i="9"/>
  <c r="S57" i="9"/>
  <c r="AD56" i="9"/>
  <c r="AB56" i="9"/>
  <c r="Y56" i="9"/>
  <c r="V56" i="9"/>
  <c r="S56" i="9"/>
  <c r="AF4" i="9"/>
  <c r="P2" i="9"/>
  <c r="P1" i="9"/>
  <c r="S71" i="9" l="1"/>
  <c r="AB71" i="9"/>
  <c r="AC61" i="9"/>
  <c r="AC63" i="9"/>
  <c r="AC58" i="9"/>
  <c r="AC60" i="9"/>
  <c r="AC57" i="9"/>
  <c r="AC66" i="9"/>
  <c r="AC56" i="9"/>
  <c r="AC59" i="9"/>
  <c r="AC62" i="9"/>
  <c r="AC65" i="9"/>
  <c r="Y71" i="9"/>
  <c r="AC64" i="9"/>
  <c r="V71" i="9"/>
  <c r="AC71" i="9" l="1"/>
  <c r="P55" i="9" l="1"/>
  <c r="P69" i="9"/>
  <c r="P68" i="9" l="1"/>
  <c r="P67" i="9" l="1"/>
  <c r="P66" i="9" l="1"/>
  <c r="P65" i="9" l="1"/>
  <c r="P64" i="9" l="1"/>
  <c r="P63" i="9" l="1"/>
  <c r="P62" i="9" l="1"/>
  <c r="P61" i="9" l="1"/>
  <c r="P60" i="9" l="1"/>
  <c r="P59" i="9" l="1"/>
  <c r="P58" i="9" l="1"/>
  <c r="P57" i="9" l="1"/>
  <c r="P56" i="9" l="1"/>
  <c r="J64" i="8" l="1"/>
  <c r="K64" i="8"/>
  <c r="J65" i="8"/>
  <c r="K65" i="8"/>
  <c r="J66" i="8"/>
  <c r="K66" i="8"/>
  <c r="AD68" i="8" l="1"/>
  <c r="AD67" i="8"/>
  <c r="AD66" i="8"/>
  <c r="AD65" i="8"/>
  <c r="AD64" i="8"/>
  <c r="AD63" i="8"/>
  <c r="AD62" i="8"/>
  <c r="AD61" i="8"/>
  <c r="AD60" i="8"/>
  <c r="AD59" i="8"/>
  <c r="AD58" i="8"/>
  <c r="AD57" i="8"/>
  <c r="AD56" i="8"/>
  <c r="V67" i="8" l="1"/>
  <c r="V68" i="8"/>
  <c r="P2" i="8"/>
  <c r="P1" i="8"/>
  <c r="AB66" i="8" l="1"/>
  <c r="Y66" i="8"/>
  <c r="V66" i="8"/>
  <c r="S66" i="8"/>
  <c r="AB65" i="8"/>
  <c r="Y65" i="8"/>
  <c r="V65" i="8"/>
  <c r="S65" i="8"/>
  <c r="AB64" i="8"/>
  <c r="Y64" i="8"/>
  <c r="V64" i="8"/>
  <c r="S64" i="8"/>
  <c r="AB63" i="8"/>
  <c r="Y63" i="8"/>
  <c r="V63" i="8"/>
  <c r="S63" i="8"/>
  <c r="AB62" i="8"/>
  <c r="Y62" i="8"/>
  <c r="V62" i="8"/>
  <c r="S62" i="8"/>
  <c r="AB61" i="8"/>
  <c r="Y61" i="8"/>
  <c r="V61" i="8"/>
  <c r="S61" i="8"/>
  <c r="AB60" i="8"/>
  <c r="Y60" i="8"/>
  <c r="V60" i="8"/>
  <c r="S60" i="8"/>
  <c r="AB59" i="8"/>
  <c r="Y59" i="8"/>
  <c r="V59" i="8"/>
  <c r="S59" i="8"/>
  <c r="AB58" i="8"/>
  <c r="Y58" i="8"/>
  <c r="V58" i="8"/>
  <c r="S58" i="8"/>
  <c r="AB57" i="8"/>
  <c r="Y57" i="8"/>
  <c r="V57" i="8"/>
  <c r="S57" i="8"/>
  <c r="AB56" i="8"/>
  <c r="Y56" i="8"/>
  <c r="V56" i="8"/>
  <c r="S56" i="8"/>
  <c r="P55" i="8" l="1"/>
  <c r="AC63" i="8"/>
  <c r="AC59" i="8"/>
  <c r="AC60" i="8"/>
  <c r="AC65" i="8"/>
  <c r="AC56" i="8"/>
  <c r="AC58" i="8"/>
  <c r="AC61" i="8"/>
  <c r="AC57" i="8"/>
  <c r="AC66" i="8"/>
  <c r="AC62" i="8"/>
  <c r="AC64" i="8"/>
  <c r="P66" i="8" l="1"/>
  <c r="P65" i="8"/>
  <c r="P64" i="8" l="1"/>
  <c r="P63" i="8" l="1"/>
  <c r="P62" i="8" l="1"/>
  <c r="P61" i="8" l="1"/>
  <c r="P60" i="8" l="1"/>
  <c r="P59" i="8" l="1"/>
  <c r="P58" i="8" l="1"/>
  <c r="P57" i="8" l="1"/>
  <c r="P56" i="8" l="1"/>
  <c r="B35" i="6" l="1"/>
  <c r="D35" i="6" s="1"/>
  <c r="B26" i="6"/>
  <c r="D27" i="6" s="1"/>
  <c r="P69" i="8"/>
  <c r="AB68" i="8"/>
  <c r="Y68" i="8"/>
  <c r="S68" i="8"/>
  <c r="P68" i="8"/>
  <c r="K68" i="8"/>
  <c r="J68" i="8"/>
  <c r="AB67" i="8"/>
  <c r="Y67" i="8"/>
  <c r="S67" i="8"/>
  <c r="S71" i="8" s="1"/>
  <c r="P67" i="8"/>
  <c r="K67" i="8"/>
  <c r="J67" i="8"/>
  <c r="AF4" i="8"/>
  <c r="A7" i="6"/>
  <c r="A3" i="6"/>
  <c r="A6" i="6"/>
  <c r="A4" i="6"/>
  <c r="A5" i="6"/>
  <c r="Y71" i="8" l="1"/>
  <c r="V71" i="8"/>
  <c r="AB71" i="8"/>
  <c r="AC68" i="8"/>
  <c r="AC67" i="8"/>
  <c r="AC71" i="8" s="1"/>
</calcChain>
</file>

<file path=xl/sharedStrings.xml><?xml version="1.0" encoding="utf-8"?>
<sst xmlns="http://schemas.openxmlformats.org/spreadsheetml/2006/main" count="495" uniqueCount="78">
  <si>
    <t>Competitive Supplier</t>
  </si>
  <si>
    <t>Meters</t>
  </si>
  <si>
    <t>Residential</t>
  </si>
  <si>
    <t>Commercial</t>
  </si>
  <si>
    <t>PROGRAM RATES</t>
  </si>
  <si>
    <t>Sort</t>
  </si>
  <si>
    <t>Total</t>
  </si>
  <si>
    <t xml:space="preserve"> </t>
  </si>
  <si>
    <t>Participating Consumers - Meters</t>
  </si>
  <si>
    <t>Participating Consumers - Usage</t>
  </si>
  <si>
    <t>Usage</t>
  </si>
  <si>
    <t>Term </t>
  </si>
  <si>
    <t>Month</t>
  </si>
  <si>
    <t>Aggregation Savings by Rate Class</t>
  </si>
  <si>
    <t>Total Aggregation Savings</t>
  </si>
  <si>
    <t>Click here for NGRID GreenUp Info</t>
  </si>
  <si>
    <t>Industrial</t>
  </si>
  <si>
    <t>DYNEGY</t>
  </si>
  <si>
    <t>RESIDENTIAL</t>
  </si>
  <si>
    <t>TOTAL</t>
  </si>
  <si>
    <t>AVERAGE RESIDENTIAL USAGE/METER</t>
  </si>
  <si>
    <t>Date</t>
  </si>
  <si>
    <t>Residential Meters</t>
  </si>
  <si>
    <t>Residential Usage</t>
  </si>
  <si>
    <t>Total Meters</t>
  </si>
  <si>
    <t>Total Usage</t>
  </si>
  <si>
    <t>Term</t>
  </si>
  <si>
    <t>Renewable Supply Options</t>
  </si>
  <si>
    <t>Basic Svc Rate</t>
  </si>
  <si>
    <t>Agg Rate</t>
  </si>
  <si>
    <t>Savings</t>
  </si>
  <si>
    <t>SMALL C&amp;I</t>
  </si>
  <si>
    <t>MED-LRG C&amp;I</t>
  </si>
  <si>
    <t>STREETLIGHTS</t>
  </si>
  <si>
    <t>Small C&amp;I Meters</t>
  </si>
  <si>
    <t>Small C&amp;I Usage</t>
  </si>
  <si>
    <t>Streetlight Meters</t>
  </si>
  <si>
    <t>Streetlight Usage</t>
  </si>
  <si>
    <t>Basic Svc Rate SEMA</t>
  </si>
  <si>
    <t>11/1/20-10/31/23</t>
  </si>
  <si>
    <t>100% Nat'l Wind</t>
  </si>
  <si>
    <t>November 2020 – November 2023</t>
  </si>
  <si>
    <t>$0.10725 / kWh</t>
  </si>
  <si>
    <t>PRODUCT DETAIL REPORT</t>
  </si>
  <si>
    <t>vs. Basic Service</t>
  </si>
  <si>
    <t>vs. Green BS Options</t>
  </si>
  <si>
    <t>Dynegy</t>
  </si>
  <si>
    <t>2 utilities</t>
  </si>
  <si>
    <t>Total Average</t>
  </si>
  <si>
    <t>All Rate Classes</t>
  </si>
  <si>
    <t>AVERAGE METERS/MONTH:</t>
  </si>
  <si>
    <t>AVERAGE USAGE/MONTH:</t>
  </si>
  <si>
    <t>Street Lights</t>
  </si>
  <si>
    <t>Click here for Eversource Green Options</t>
  </si>
  <si>
    <t>Industrial Meters</t>
  </si>
  <si>
    <t>Industrial Usage</t>
  </si>
  <si>
    <t>COMPARISON TO LOCAL DISTRIBUTOR RATES</t>
  </si>
  <si>
    <t>The Town's aggregation savings are directly tied to the margin of savings between the Program’s rates and National Grid’s corresponding Basic Service rates as well as the level of consumption by participating consumers. Basic Service rates change twice a year or more, depending on utility and rate class. As a result, the aggregation rate may not always be lower than the Basic Service rate. The goal of the aggregation is to deliver savings over the life of the Program against the Basic Service rate. However, such savings and future savings cannot be guaranteed.</t>
  </si>
  <si>
    <t>NGRID</t>
  </si>
  <si>
    <t>EVERSOURCE</t>
  </si>
  <si>
    <t>Click here for more information about the Program</t>
  </si>
  <si>
    <t>TOWN OF FRANKLIN COMMUNITY CHOICE POWER SUPPLY PROGRAM</t>
  </si>
  <si>
    <t>TOWN OF FRANKLIN COMMUNITY CHOICE POWER SUPPLY PROGRAM (EVERSOURCE)</t>
  </si>
  <si>
    <t>TOWN OF FRANKLIN COMMUNITY CHOICE POWER SUPPLY PROGRAM (NGRID)</t>
  </si>
  <si>
    <t>November 2023 – November 2025</t>
  </si>
  <si>
    <t>$0.15106 / kWh</t>
  </si>
  <si>
    <t>MA Req + 41% National Wind RECs</t>
  </si>
  <si>
    <t>100% National Wind RECs</t>
  </si>
  <si>
    <t>11/1/23-10/31/25</t>
  </si>
  <si>
    <t>MA Req+41% Nat'l Wind</t>
  </si>
  <si>
    <t>Q1'24</t>
  </si>
  <si>
    <t>Q2'24</t>
  </si>
  <si>
    <t>Q3'24</t>
  </si>
  <si>
    <t>Q4'24</t>
  </si>
  <si>
    <t>STATUS REPORT Q1 2025</t>
  </si>
  <si>
    <t>Prepared June 2025</t>
  </si>
  <si>
    <t>Q1'25</t>
  </si>
  <si>
    <r>
      <t xml:space="preserve">This report has been prepared by Colonial Power Group with information/data being provided by the Competitive Supplier and National Grid. The purpose of the report is to provide information about the Town of Franklin's Community Choice Power Supply Program, which currently provides competitive power supply to approximately 8,400 customers in the Town. The data provided by the Competitive Supplier is not available until three months after the month it is used. For example, power is </t>
    </r>
    <r>
      <rPr>
        <i/>
        <sz val="12"/>
        <color theme="1"/>
        <rFont val="Times New Roman"/>
        <family val="1"/>
      </rPr>
      <t xml:space="preserve">Used </t>
    </r>
    <r>
      <rPr>
        <sz val="12"/>
        <color theme="1"/>
        <rFont val="Times New Roman"/>
        <family val="1"/>
      </rPr>
      <t xml:space="preserve">in January, </t>
    </r>
    <r>
      <rPr>
        <i/>
        <sz val="12"/>
        <color theme="1"/>
        <rFont val="Times New Roman"/>
        <family val="1"/>
      </rPr>
      <t>Invoiced</t>
    </r>
    <r>
      <rPr>
        <sz val="12"/>
        <color theme="1"/>
        <rFont val="Times New Roman"/>
        <family val="1"/>
      </rPr>
      <t xml:space="preserve"> in February, </t>
    </r>
    <r>
      <rPr>
        <i/>
        <sz val="12"/>
        <color theme="1"/>
        <rFont val="Times New Roman"/>
        <family val="1"/>
      </rPr>
      <t>Paid</t>
    </r>
    <r>
      <rPr>
        <sz val="12"/>
        <color theme="1"/>
        <rFont val="Times New Roman"/>
        <family val="1"/>
      </rPr>
      <t xml:space="preserve"> in March and </t>
    </r>
    <r>
      <rPr>
        <i/>
        <sz val="12"/>
        <color theme="1"/>
        <rFont val="Times New Roman"/>
        <family val="1"/>
      </rPr>
      <t>Reported</t>
    </r>
    <r>
      <rPr>
        <sz val="12"/>
        <color theme="1"/>
        <rFont val="Times New Roman"/>
        <family val="1"/>
      </rPr>
      <t xml:space="preserve"> in April.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</si>
</sst>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1" formatCode="_(* #,##0_);_(* \(#,##0\);_(* &quot;-&quot;_);_(@_)"/>
    <numFmt numFmtId="44" formatCode="_(&quot;$&quot;* #,##0.00_);_(&quot;$&quot;* \(#,##0.00\);_(&quot;$&quot;* &quot;-&quot;??_);_(@_)"/>
    <numFmt numFmtId="43" formatCode="_(* #,##0.00_);_(* \(#,##0.00\);_(* &quot;-&quot;??_);_(@_)"/>
    <numFmt numFmtId="164" formatCode="[$-409]mmm\-yy;@"/>
    <numFmt numFmtId="165" formatCode="_(* #,##0_);_(* \(#,##0\);_(* &quot;-&quot;??_);_(@_)"/>
    <numFmt numFmtId="166" formatCode="_(&quot;$&quot;* #,##0_);_(&quot;$&quot;* \(#,##0\);_(&quot;$&quot;* &quot;-&quot;??_);_(@_)"/>
    <numFmt numFmtId="167" formatCode="0.00000"/>
  </numFmts>
  <fonts count="29" x14ac:knownFonts="1">
    <font>
      <sz val="11"/>
      <color theme="1"/>
      <name val="Calibri"/>
      <family val="2"/>
      <scheme val="minor"/>
    </font>
    <font>
      <sz val="11"/>
      <color theme="1"/>
      <name val="Calibri"/>
      <family val="2"/>
      <scheme val="minor"/>
    </font>
    <font>
      <u/>
      <sz val="11"/>
      <color theme="10"/>
      <name val="Calibri"/>
      <family val="2"/>
      <scheme val="minor"/>
    </font>
    <font>
      <sz val="12"/>
      <color theme="1"/>
      <name val="Calibri"/>
      <family val="2"/>
      <scheme val="minor"/>
    </font>
    <font>
      <sz val="12"/>
      <color theme="1"/>
      <name val="Times New Roman"/>
      <family val="1"/>
    </font>
    <font>
      <b/>
      <sz val="12"/>
      <color theme="1"/>
      <name val="Calibri"/>
      <family val="2"/>
      <scheme val="minor"/>
    </font>
    <font>
      <b/>
      <i/>
      <sz val="12"/>
      <color theme="1"/>
      <name val="Calibri"/>
      <family val="2"/>
      <scheme val="minor"/>
    </font>
    <font>
      <i/>
      <sz val="12"/>
      <color theme="1"/>
      <name val="Calibri"/>
      <family val="2"/>
      <scheme val="minor"/>
    </font>
    <font>
      <b/>
      <u/>
      <sz val="12"/>
      <color theme="1"/>
      <name val="Calibri"/>
      <family val="2"/>
      <scheme val="minor"/>
    </font>
    <font>
      <b/>
      <sz val="14"/>
      <color theme="1" tint="0.34998626667073579"/>
      <name val="Tahoma"/>
      <family val="2"/>
    </font>
    <font>
      <sz val="12"/>
      <color theme="4" tint="-0.499984740745262"/>
      <name val="Calibri"/>
      <family val="2"/>
      <scheme val="minor"/>
    </font>
    <font>
      <i/>
      <sz val="11"/>
      <color theme="1"/>
      <name val="Calibri"/>
      <family val="2"/>
      <scheme val="minor"/>
    </font>
    <font>
      <b/>
      <sz val="18"/>
      <color theme="3"/>
      <name val="Calibri Light"/>
      <family val="2"/>
      <scheme val="major"/>
    </font>
    <font>
      <b/>
      <sz val="12"/>
      <color theme="1" tint="0.34998626667073579"/>
      <name val="Tahoma"/>
      <family val="2"/>
    </font>
    <font>
      <i/>
      <sz val="12"/>
      <color theme="1"/>
      <name val="Times New Roman"/>
      <family val="1"/>
    </font>
    <font>
      <i/>
      <sz val="10"/>
      <color theme="1" tint="0.34998626667073579"/>
      <name val="Tahoma"/>
      <family val="2"/>
    </font>
    <font>
      <b/>
      <sz val="11"/>
      <color theme="1"/>
      <name val="Calibri"/>
      <family val="2"/>
      <scheme val="minor"/>
    </font>
    <font>
      <b/>
      <sz val="18"/>
      <name val="Calibri Light"/>
      <family val="2"/>
      <scheme val="major"/>
    </font>
    <font>
      <b/>
      <i/>
      <sz val="11"/>
      <color theme="1"/>
      <name val="Candara"/>
      <family val="2"/>
    </font>
    <font>
      <b/>
      <sz val="18"/>
      <color theme="1"/>
      <name val="Calibri Light"/>
      <family val="1"/>
      <scheme val="major"/>
    </font>
    <font>
      <b/>
      <i/>
      <sz val="11"/>
      <color theme="1"/>
      <name val="Calibri"/>
      <family val="2"/>
      <scheme val="minor"/>
    </font>
    <font>
      <b/>
      <sz val="14"/>
      <color theme="1" tint="0.34998626667073579"/>
      <name val="Calibri"/>
      <family val="2"/>
      <scheme val="minor"/>
    </font>
    <font>
      <b/>
      <sz val="12"/>
      <color theme="1" tint="0.34998626667073579"/>
      <name val="Calibri"/>
      <family val="2"/>
      <scheme val="minor"/>
    </font>
    <font>
      <b/>
      <sz val="12"/>
      <color theme="0"/>
      <name val="Calibri"/>
      <family val="2"/>
      <scheme val="minor"/>
    </font>
    <font>
      <sz val="12"/>
      <color theme="0"/>
      <name val="Calibri"/>
      <family val="2"/>
      <scheme val="minor"/>
    </font>
    <font>
      <b/>
      <i/>
      <sz val="16"/>
      <color theme="0"/>
      <name val="Calibri Light"/>
      <family val="2"/>
      <scheme val="major"/>
    </font>
    <font>
      <b/>
      <u/>
      <sz val="10"/>
      <color theme="9" tint="-0.249977111117893"/>
      <name val="Tahoma"/>
      <family val="2"/>
    </font>
    <font>
      <b/>
      <u/>
      <sz val="12"/>
      <color theme="4"/>
      <name val="Calibri"/>
      <family val="2"/>
      <scheme val="minor"/>
    </font>
    <font>
      <sz val="8"/>
      <name val="Calibri"/>
      <family val="2"/>
      <scheme val="minor"/>
    </font>
  </fonts>
  <fills count="6">
    <fill>
      <patternFill patternType="none"/>
    </fill>
    <fill>
      <patternFill patternType="gray125"/>
    </fill>
    <fill>
      <patternFill patternType="solid">
        <fgColor theme="6" tint="0.79998168889431442"/>
        <bgColor indexed="64"/>
      </patternFill>
    </fill>
    <fill>
      <patternFill patternType="solid">
        <fgColor theme="0" tint="-0.14999847407452621"/>
        <bgColor indexed="64"/>
      </patternFill>
    </fill>
    <fill>
      <patternFill patternType="solid">
        <fgColor theme="6"/>
        <bgColor indexed="64"/>
      </patternFill>
    </fill>
    <fill>
      <patternFill patternType="solid">
        <fgColor theme="4"/>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style="hair">
        <color auto="1"/>
      </left>
      <right style="hair">
        <color auto="1"/>
      </right>
      <top style="hair">
        <color auto="1"/>
      </top>
      <bottom style="hair">
        <color auto="1"/>
      </bottom>
      <diagonal/>
    </border>
    <border>
      <left style="hair">
        <color auto="1"/>
      </left>
      <right style="thin">
        <color indexed="64"/>
      </right>
      <top style="hair">
        <color auto="1"/>
      </top>
      <bottom style="hair">
        <color auto="1"/>
      </bottom>
      <diagonal/>
    </border>
    <border>
      <left style="thin">
        <color indexed="64"/>
      </left>
      <right style="hair">
        <color auto="1"/>
      </right>
      <top style="hair">
        <color auto="1"/>
      </top>
      <bottom style="hair">
        <color auto="1"/>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hair">
        <color auto="1"/>
      </bottom>
      <diagonal/>
    </border>
    <border>
      <left/>
      <right/>
      <top style="thin">
        <color indexed="64"/>
      </top>
      <bottom style="hair">
        <color auto="1"/>
      </bottom>
      <diagonal/>
    </border>
    <border>
      <left/>
      <right style="thin">
        <color indexed="64"/>
      </right>
      <top style="thin">
        <color indexed="64"/>
      </top>
      <bottom style="hair">
        <color auto="1"/>
      </bottom>
      <diagonal/>
    </border>
    <border>
      <left style="thin">
        <color indexed="64"/>
      </left>
      <right style="thin">
        <color indexed="64"/>
      </right>
      <top style="thin">
        <color indexed="64"/>
      </top>
      <bottom style="hair">
        <color auto="1"/>
      </bottom>
      <diagonal/>
    </border>
    <border>
      <left style="thin">
        <color indexed="64"/>
      </left>
      <right style="thin">
        <color indexed="64"/>
      </right>
      <top/>
      <bottom style="hair">
        <color auto="1"/>
      </bottom>
      <diagonal/>
    </border>
    <border>
      <left style="thin">
        <color indexed="64"/>
      </left>
      <right style="thin">
        <color indexed="64"/>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hair">
        <color auto="1"/>
      </right>
      <top style="thin">
        <color indexed="64"/>
      </top>
      <bottom style="thin">
        <color indexed="64"/>
      </bottom>
      <diagonal/>
    </border>
    <border>
      <left style="hair">
        <color auto="1"/>
      </left>
      <right style="hair">
        <color auto="1"/>
      </right>
      <top style="thin">
        <color indexed="64"/>
      </top>
      <bottom style="thin">
        <color indexed="64"/>
      </bottom>
      <diagonal/>
    </border>
    <border>
      <left style="hair">
        <color auto="1"/>
      </left>
      <right style="thin">
        <color indexed="64"/>
      </right>
      <top style="thin">
        <color indexed="64"/>
      </top>
      <bottom style="thin">
        <color indexed="64"/>
      </bottom>
      <diagonal/>
    </border>
    <border>
      <left/>
      <right style="hair">
        <color auto="1"/>
      </right>
      <top style="thin">
        <color indexed="64"/>
      </top>
      <bottom style="thin">
        <color indexed="64"/>
      </bottom>
      <diagonal/>
    </border>
    <border>
      <left/>
      <right/>
      <top style="thin">
        <color indexed="64"/>
      </top>
      <bottom style="double">
        <color indexed="64"/>
      </bottom>
      <diagonal/>
    </border>
  </borders>
  <cellStyleXfs count="6">
    <xf numFmtId="0" fontId="0" fillId="0" borderId="0"/>
    <xf numFmtId="43" fontId="1" fillId="0" borderId="0" applyFont="0" applyFill="0" applyBorder="0" applyAlignment="0" applyProtection="0"/>
    <xf numFmtId="0" fontId="2" fillId="0" borderId="0" applyNumberFormat="0" applyFill="0" applyBorder="0" applyAlignment="0" applyProtection="0"/>
    <xf numFmtId="44" fontId="1" fillId="0" borderId="0" applyFont="0" applyFill="0" applyBorder="0" applyAlignment="0" applyProtection="0"/>
    <xf numFmtId="0" fontId="12" fillId="0" borderId="0" applyNumberFormat="0" applyFill="0" applyBorder="0" applyAlignment="0" applyProtection="0"/>
    <xf numFmtId="0" fontId="1" fillId="0" borderId="0"/>
  </cellStyleXfs>
  <cellXfs count="131">
    <xf numFmtId="0" fontId="0" fillId="0" borderId="0" xfId="0"/>
    <xf numFmtId="0" fontId="5" fillId="0" borderId="0" xfId="0" applyFont="1"/>
    <xf numFmtId="0" fontId="3" fillId="0" borderId="0" xfId="0" applyFont="1"/>
    <xf numFmtId="0" fontId="6" fillId="0" borderId="1" xfId="0" applyFont="1" applyBorder="1" applyAlignment="1">
      <alignment horizontal="center" wrapText="1"/>
    </xf>
    <xf numFmtId="0" fontId="6" fillId="0" borderId="1" xfId="0" applyFont="1" applyBorder="1" applyAlignment="1">
      <alignment horizontal="center"/>
    </xf>
    <xf numFmtId="164" fontId="7" fillId="0" borderId="1" xfId="0" applyNumberFormat="1" applyFont="1" applyBorder="1" applyAlignment="1">
      <alignment horizontal="center"/>
    </xf>
    <xf numFmtId="0" fontId="8" fillId="0" borderId="0" xfId="0" applyFont="1" applyAlignment="1">
      <alignment horizontal="center"/>
    </xf>
    <xf numFmtId="0" fontId="8" fillId="0" borderId="0" xfId="0" applyFont="1" applyAlignment="1">
      <alignment horizontal="left"/>
    </xf>
    <xf numFmtId="166" fontId="3" fillId="0" borderId="0" xfId="3" applyNumberFormat="1" applyFont="1"/>
    <xf numFmtId="0" fontId="8" fillId="0" borderId="0" xfId="0" applyFont="1" applyAlignment="1">
      <alignment horizontal="center" wrapText="1"/>
    </xf>
    <xf numFmtId="166" fontId="3" fillId="0" borderId="0" xfId="3" applyNumberFormat="1" applyFont="1" applyAlignment="1">
      <alignment horizontal="center"/>
    </xf>
    <xf numFmtId="165" fontId="7" fillId="0" borderId="1" xfId="1" applyNumberFormat="1" applyFont="1" applyBorder="1" applyAlignment="1">
      <alignment horizontal="center"/>
    </xf>
    <xf numFmtId="0" fontId="9" fillId="0" borderId="0" xfId="0" applyFont="1"/>
    <xf numFmtId="0" fontId="10" fillId="0" borderId="0" xfId="0" applyFont="1"/>
    <xf numFmtId="0" fontId="11" fillId="0" borderId="0" xfId="0" applyFont="1" applyAlignment="1">
      <alignment vertical="center" wrapText="1"/>
    </xf>
    <xf numFmtId="165" fontId="7" fillId="0" borderId="1" xfId="0" applyNumberFormat="1" applyFont="1" applyBorder="1"/>
    <xf numFmtId="17" fontId="3" fillId="0" borderId="0" xfId="0" applyNumberFormat="1" applyFont="1" applyAlignment="1">
      <alignment horizontal="center"/>
    </xf>
    <xf numFmtId="165" fontId="3" fillId="0" borderId="0" xfId="1" applyNumberFormat="1" applyFont="1"/>
    <xf numFmtId="165" fontId="7" fillId="0" borderId="1" xfId="1" applyNumberFormat="1" applyFont="1" applyBorder="1" applyAlignment="1">
      <alignment horizontal="right"/>
    </xf>
    <xf numFmtId="0" fontId="3" fillId="0" borderId="0" xfId="0" applyFont="1" applyAlignment="1">
      <alignment vertical="top"/>
    </xf>
    <xf numFmtId="0" fontId="10" fillId="0" borderId="0" xfId="0" applyFont="1" applyAlignment="1">
      <alignment vertical="top"/>
    </xf>
    <xf numFmtId="3" fontId="7" fillId="0" borderId="0" xfId="0" applyNumberFormat="1" applyFont="1" applyAlignment="1">
      <alignment horizontal="right"/>
    </xf>
    <xf numFmtId="165" fontId="3" fillId="0" borderId="0" xfId="1" applyNumberFormat="1" applyFont="1" applyFill="1"/>
    <xf numFmtId="166" fontId="3" fillId="0" borderId="0" xfId="3" applyNumberFormat="1" applyFont="1" applyFill="1"/>
    <xf numFmtId="0" fontId="0" fillId="2" borderId="5" xfId="0" applyFill="1" applyBorder="1"/>
    <xf numFmtId="0" fontId="18" fillId="2" borderId="15" xfId="0" applyFont="1" applyFill="1" applyBorder="1" applyAlignment="1">
      <alignment horizontal="center" wrapText="1"/>
    </xf>
    <xf numFmtId="0" fontId="18" fillId="2" borderId="6" xfId="0" applyFont="1" applyFill="1" applyBorder="1" applyAlignment="1">
      <alignment horizontal="center" wrapText="1"/>
    </xf>
    <xf numFmtId="0" fontId="18" fillId="0" borderId="0" xfId="0" applyFont="1" applyAlignment="1">
      <alignment horizontal="center" wrapText="1"/>
    </xf>
    <xf numFmtId="0" fontId="18" fillId="2" borderId="16" xfId="0" applyFont="1" applyFill="1" applyBorder="1" applyAlignment="1">
      <alignment horizontal="center" wrapText="1"/>
    </xf>
    <xf numFmtId="164" fontId="0" fillId="0" borderId="7" xfId="0" applyNumberFormat="1" applyBorder="1" applyAlignment="1">
      <alignment horizontal="right" wrapText="1"/>
    </xf>
    <xf numFmtId="0" fontId="0" fillId="0" borderId="6" xfId="0" applyBorder="1" applyAlignment="1">
      <alignment horizontal="center" wrapText="1"/>
    </xf>
    <xf numFmtId="0" fontId="18" fillId="0" borderId="0" xfId="0" applyFont="1"/>
    <xf numFmtId="164" fontId="0" fillId="3" borderId="7" xfId="0" applyNumberFormat="1" applyFill="1" applyBorder="1" applyAlignment="1">
      <alignment horizontal="right" wrapText="1"/>
    </xf>
    <xf numFmtId="0" fontId="0" fillId="3" borderId="6" xfId="0" applyFill="1" applyBorder="1" applyAlignment="1">
      <alignment horizontal="center" wrapText="1"/>
    </xf>
    <xf numFmtId="165" fontId="1" fillId="3" borderId="17" xfId="1" applyNumberFormat="1" applyFill="1" applyBorder="1" applyAlignment="1">
      <alignment horizontal="center" wrapText="1"/>
    </xf>
    <xf numFmtId="0" fontId="17" fillId="0" borderId="0" xfId="4" applyFont="1" applyAlignment="1">
      <alignment horizontal="center"/>
    </xf>
    <xf numFmtId="0" fontId="18" fillId="2" borderId="11" xfId="0" applyFont="1" applyFill="1" applyBorder="1" applyAlignment="1">
      <alignment horizontal="center" wrapText="1"/>
    </xf>
    <xf numFmtId="0" fontId="18" fillId="2" borderId="19" xfId="0" applyFont="1" applyFill="1" applyBorder="1" applyAlignment="1">
      <alignment horizontal="center" wrapText="1"/>
    </xf>
    <xf numFmtId="0" fontId="18" fillId="2" borderId="7" xfId="0" applyFont="1" applyFill="1" applyBorder="1" applyAlignment="1">
      <alignment horizontal="center" wrapText="1"/>
    </xf>
    <xf numFmtId="0" fontId="18" fillId="2" borderId="8" xfId="0" applyFont="1" applyFill="1" applyBorder="1" applyAlignment="1">
      <alignment horizontal="center" wrapText="1"/>
    </xf>
    <xf numFmtId="0" fontId="18" fillId="2" borderId="9" xfId="0" applyFont="1" applyFill="1" applyBorder="1" applyAlignment="1">
      <alignment horizontal="center" wrapText="1"/>
    </xf>
    <xf numFmtId="3" fontId="0" fillId="0" borderId="7" xfId="0" applyNumberFormat="1" applyBorder="1"/>
    <xf numFmtId="165" fontId="0" fillId="0" borderId="7" xfId="1" applyNumberFormat="1" applyFont="1" applyFill="1" applyBorder="1" applyAlignment="1">
      <alignment horizontal="center" wrapText="1"/>
    </xf>
    <xf numFmtId="0" fontId="0" fillId="0" borderId="7" xfId="0" applyBorder="1" applyAlignment="1">
      <alignment horizontal="center" wrapText="1"/>
    </xf>
    <xf numFmtId="164" fontId="0" fillId="0" borderId="17" xfId="0" applyNumberFormat="1" applyBorder="1" applyAlignment="1">
      <alignment horizontal="right" wrapText="1"/>
    </xf>
    <xf numFmtId="0" fontId="0" fillId="0" borderId="19" xfId="0" applyBorder="1" applyAlignment="1">
      <alignment horizontal="center" wrapText="1"/>
    </xf>
    <xf numFmtId="165" fontId="0" fillId="0" borderId="8" xfId="0" applyNumberFormat="1" applyBorder="1" applyAlignment="1">
      <alignment horizontal="center" wrapText="1"/>
    </xf>
    <xf numFmtId="165" fontId="0" fillId="0" borderId="18" xfId="0" applyNumberFormat="1" applyBorder="1" applyAlignment="1">
      <alignment horizontal="center" wrapText="1"/>
    </xf>
    <xf numFmtId="167" fontId="0" fillId="0" borderId="9" xfId="0" applyNumberFormat="1" applyBorder="1" applyAlignment="1">
      <alignment horizontal="center" wrapText="1"/>
    </xf>
    <xf numFmtId="165" fontId="1" fillId="0" borderId="17" xfId="1" applyNumberFormat="1" applyFill="1" applyBorder="1" applyAlignment="1">
      <alignment horizontal="center" wrapText="1"/>
    </xf>
    <xf numFmtId="165" fontId="1" fillId="0" borderId="17" xfId="1" applyNumberFormat="1" applyFill="1" applyBorder="1" applyAlignment="1">
      <alignment wrapText="1"/>
    </xf>
    <xf numFmtId="165" fontId="0" fillId="3" borderId="7" xfId="1" applyNumberFormat="1" applyFont="1" applyFill="1" applyBorder="1" applyAlignment="1">
      <alignment horizontal="center" wrapText="1"/>
    </xf>
    <xf numFmtId="0" fontId="0" fillId="3" borderId="7" xfId="0" applyFill="1" applyBorder="1" applyAlignment="1">
      <alignment horizontal="center" wrapText="1"/>
    </xf>
    <xf numFmtId="165" fontId="0" fillId="3" borderId="8" xfId="0" applyNumberFormat="1" applyFill="1" applyBorder="1" applyAlignment="1">
      <alignment horizontal="center" wrapText="1"/>
    </xf>
    <xf numFmtId="165" fontId="0" fillId="0" borderId="0" xfId="0" applyNumberFormat="1"/>
    <xf numFmtId="0" fontId="20" fillId="0" borderId="0" xfId="0" applyFont="1"/>
    <xf numFmtId="165" fontId="16" fillId="0" borderId="0" xfId="0" applyNumberFormat="1" applyFont="1"/>
    <xf numFmtId="165" fontId="16" fillId="0" borderId="0" xfId="0" applyNumberFormat="1" applyFont="1" applyAlignment="1">
      <alignment horizontal="center"/>
    </xf>
    <xf numFmtId="165" fontId="3" fillId="0" borderId="0" xfId="0" applyNumberFormat="1" applyFont="1"/>
    <xf numFmtId="165" fontId="3" fillId="0" borderId="0" xfId="1" applyNumberFormat="1" applyFont="1" applyFill="1" applyAlignment="1">
      <alignment horizontal="right"/>
    </xf>
    <xf numFmtId="165" fontId="3" fillId="0" borderId="0" xfId="0" applyNumberFormat="1" applyFont="1" applyAlignment="1">
      <alignment horizontal="right"/>
    </xf>
    <xf numFmtId="165" fontId="3" fillId="0" borderId="1" xfId="1" applyNumberFormat="1" applyFont="1" applyBorder="1"/>
    <xf numFmtId="0" fontId="9" fillId="0" borderId="0" xfId="0" applyFont="1" applyAlignment="1">
      <alignment horizontal="center" vertical="center"/>
    </xf>
    <xf numFmtId="167" fontId="0" fillId="0" borderId="19" xfId="0" applyNumberFormat="1" applyBorder="1" applyAlignment="1">
      <alignment horizontal="center" wrapText="1"/>
    </xf>
    <xf numFmtId="167" fontId="0" fillId="0" borderId="7" xfId="0" applyNumberFormat="1" applyBorder="1" applyAlignment="1">
      <alignment horizontal="center" wrapText="1"/>
    </xf>
    <xf numFmtId="164" fontId="16" fillId="0" borderId="27" xfId="0" applyNumberFormat="1" applyFont="1" applyBorder="1" applyAlignment="1">
      <alignment horizontal="right" wrapText="1"/>
    </xf>
    <xf numFmtId="165" fontId="16" fillId="0" borderId="28" xfId="1" applyNumberFormat="1" applyFont="1" applyBorder="1" applyAlignment="1">
      <alignment horizontal="center" wrapText="1"/>
    </xf>
    <xf numFmtId="0" fontId="16" fillId="0" borderId="28" xfId="0" applyFont="1" applyBorder="1" applyAlignment="1">
      <alignment horizontal="center" wrapText="1"/>
    </xf>
    <xf numFmtId="0" fontId="16" fillId="0" borderId="29" xfId="0" applyFont="1" applyBorder="1" applyAlignment="1">
      <alignment horizontal="center" wrapText="1"/>
    </xf>
    <xf numFmtId="164" fontId="16" fillId="0" borderId="1" xfId="0" applyNumberFormat="1" applyFont="1" applyBorder="1" applyAlignment="1">
      <alignment horizontal="right" wrapText="1"/>
    </xf>
    <xf numFmtId="167" fontId="16" fillId="0" borderId="30" xfId="0" applyNumberFormat="1" applyFont="1" applyBorder="1" applyAlignment="1">
      <alignment horizontal="center" wrapText="1"/>
    </xf>
    <xf numFmtId="167" fontId="16" fillId="0" borderId="28" xfId="0" applyNumberFormat="1" applyFont="1" applyBorder="1" applyAlignment="1">
      <alignment horizontal="center" wrapText="1"/>
    </xf>
    <xf numFmtId="165" fontId="16" fillId="0" borderId="29" xfId="0" applyNumberFormat="1" applyFont="1" applyBorder="1" applyAlignment="1">
      <alignment horizontal="center" wrapText="1"/>
    </xf>
    <xf numFmtId="0" fontId="16" fillId="0" borderId="27" xfId="0" applyFont="1" applyBorder="1" applyAlignment="1">
      <alignment horizontal="center" wrapText="1"/>
    </xf>
    <xf numFmtId="167" fontId="16" fillId="0" borderId="27" xfId="0" applyNumberFormat="1" applyFont="1" applyBorder="1" applyAlignment="1">
      <alignment horizontal="center" wrapText="1"/>
    </xf>
    <xf numFmtId="165" fontId="16" fillId="0" borderId="1" xfId="1" applyNumberFormat="1" applyFont="1" applyBorder="1" applyAlignment="1">
      <alignment horizontal="center" wrapText="1"/>
    </xf>
    <xf numFmtId="165" fontId="16" fillId="0" borderId="1" xfId="1" applyNumberFormat="1" applyFont="1" applyBorder="1" applyAlignment="1">
      <alignment wrapText="1"/>
    </xf>
    <xf numFmtId="43" fontId="0" fillId="0" borderId="7" xfId="1" applyFont="1" applyBorder="1"/>
    <xf numFmtId="165" fontId="0" fillId="0" borderId="7" xfId="1" applyNumberFormat="1" applyFont="1" applyBorder="1"/>
    <xf numFmtId="43" fontId="5" fillId="0" borderId="0" xfId="1" applyFont="1"/>
    <xf numFmtId="43" fontId="3" fillId="0" borderId="0" xfId="1" applyFont="1"/>
    <xf numFmtId="0" fontId="26" fillId="0" borderId="0" xfId="2" applyFont="1" applyAlignment="1">
      <alignment horizontal="right"/>
    </xf>
    <xf numFmtId="165" fontId="0" fillId="3" borderId="19" xfId="1" applyNumberFormat="1" applyFont="1" applyFill="1" applyBorder="1" applyAlignment="1">
      <alignment horizontal="center" wrapText="1"/>
    </xf>
    <xf numFmtId="164" fontId="0" fillId="3" borderId="8" xfId="0" applyNumberFormat="1" applyFill="1" applyBorder="1" applyAlignment="1">
      <alignment horizontal="right" wrapText="1"/>
    </xf>
    <xf numFmtId="165" fontId="0" fillId="3" borderId="8" xfId="1" applyNumberFormat="1" applyFont="1" applyFill="1" applyBorder="1" applyAlignment="1">
      <alignment horizontal="center" wrapText="1"/>
    </xf>
    <xf numFmtId="0" fontId="7" fillId="0" borderId="0" xfId="0" applyFont="1"/>
    <xf numFmtId="164" fontId="7" fillId="0" borderId="0" xfId="0" applyNumberFormat="1" applyFont="1" applyAlignment="1">
      <alignment horizontal="center"/>
    </xf>
    <xf numFmtId="41" fontId="7" fillId="0" borderId="0" xfId="0" applyNumberFormat="1" applyFont="1" applyAlignment="1">
      <alignment horizontal="right"/>
    </xf>
    <xf numFmtId="0" fontId="7" fillId="0" borderId="31" xfId="0" applyFont="1" applyBorder="1"/>
    <xf numFmtId="165" fontId="7" fillId="0" borderId="0" xfId="1" applyNumberFormat="1" applyFont="1"/>
    <xf numFmtId="165" fontId="7" fillId="0" borderId="0" xfId="1" applyNumberFormat="1" applyFont="1" applyBorder="1" applyAlignment="1">
      <alignment horizontal="right"/>
    </xf>
    <xf numFmtId="165" fontId="7" fillId="0" borderId="31" xfId="1" applyNumberFormat="1" applyFont="1" applyBorder="1"/>
    <xf numFmtId="0" fontId="22" fillId="0" borderId="3" xfId="0" applyFont="1" applyBorder="1" applyAlignment="1">
      <alignment horizontal="center" vertical="center" wrapText="1"/>
    </xf>
    <xf numFmtId="0" fontId="22" fillId="0" borderId="4" xfId="0" applyFont="1" applyBorder="1" applyAlignment="1">
      <alignment horizontal="center" vertical="center" wrapText="1"/>
    </xf>
    <xf numFmtId="0" fontId="22" fillId="0" borderId="24" xfId="0" applyFont="1" applyBorder="1" applyAlignment="1">
      <alignment horizontal="center" vertical="center" wrapText="1"/>
    </xf>
    <xf numFmtId="0" fontId="23" fillId="5" borderId="24" xfId="0" applyFont="1" applyFill="1" applyBorder="1" applyAlignment="1">
      <alignment horizontal="center" vertical="center" wrapText="1"/>
    </xf>
    <xf numFmtId="0" fontId="24" fillId="5" borderId="10" xfId="0" applyFont="1" applyFill="1" applyBorder="1" applyAlignment="1">
      <alignment horizontal="center" vertical="center" wrapText="1"/>
    </xf>
    <xf numFmtId="0" fontId="24" fillId="5" borderId="26" xfId="0" applyFont="1" applyFill="1" applyBorder="1" applyAlignment="1">
      <alignment horizontal="center" vertical="center" wrapText="1"/>
    </xf>
    <xf numFmtId="0" fontId="22" fillId="0" borderId="0" xfId="0" applyFont="1" applyAlignment="1">
      <alignment horizontal="center" vertical="center" wrapText="1"/>
    </xf>
    <xf numFmtId="0" fontId="23" fillId="5" borderId="0" xfId="0" applyFont="1" applyFill="1" applyAlignment="1">
      <alignment horizontal="center" vertical="center" wrapText="1"/>
    </xf>
    <xf numFmtId="165" fontId="18" fillId="0" borderId="0" xfId="0" applyNumberFormat="1" applyFont="1"/>
    <xf numFmtId="1" fontId="7" fillId="0" borderId="0" xfId="0" applyNumberFormat="1" applyFont="1"/>
    <xf numFmtId="0" fontId="23" fillId="5" borderId="23" xfId="0" applyFont="1" applyFill="1" applyBorder="1" applyAlignment="1">
      <alignment horizontal="center" vertical="center" wrapText="1"/>
    </xf>
    <xf numFmtId="0" fontId="23" fillId="5" borderId="0" xfId="0" applyFont="1" applyFill="1" applyAlignment="1">
      <alignment horizontal="center" vertical="center" wrapText="1"/>
    </xf>
    <xf numFmtId="0" fontId="23" fillId="5" borderId="25" xfId="0" applyFont="1" applyFill="1" applyBorder="1" applyAlignment="1">
      <alignment horizontal="center" vertical="center" wrapText="1"/>
    </xf>
    <xf numFmtId="0" fontId="23" fillId="5" borderId="10" xfId="0" applyFont="1" applyFill="1" applyBorder="1" applyAlignment="1">
      <alignment horizontal="center" vertical="center" wrapText="1"/>
    </xf>
    <xf numFmtId="0" fontId="3" fillId="0" borderId="0" xfId="0" applyFont="1" applyAlignment="1">
      <alignment wrapText="1"/>
    </xf>
    <xf numFmtId="0" fontId="4" fillId="0" borderId="0" xfId="0" applyFont="1" applyAlignment="1">
      <alignment horizontal="left" vertical="center" wrapText="1"/>
    </xf>
    <xf numFmtId="0" fontId="22" fillId="0" borderId="2" xfId="0" applyFont="1" applyBorder="1" applyAlignment="1">
      <alignment horizontal="center" vertical="center" wrapText="1"/>
    </xf>
    <xf numFmtId="0" fontId="22" fillId="0" borderId="3" xfId="0" applyFont="1" applyBorder="1" applyAlignment="1">
      <alignment horizontal="center" vertical="center" wrapText="1"/>
    </xf>
    <xf numFmtId="0" fontId="22" fillId="0" borderId="23" xfId="0" applyFont="1" applyBorder="1" applyAlignment="1">
      <alignment horizontal="center" vertical="center" wrapText="1"/>
    </xf>
    <xf numFmtId="0" fontId="22" fillId="0" borderId="0" xfId="0" applyFont="1" applyAlignment="1">
      <alignment horizontal="center" vertical="center" wrapText="1"/>
    </xf>
    <xf numFmtId="0" fontId="15" fillId="0" borderId="0" xfId="0" applyFont="1" applyAlignment="1">
      <alignment horizontal="center"/>
    </xf>
    <xf numFmtId="0" fontId="13" fillId="0" borderId="0" xfId="0" applyFont="1" applyAlignment="1">
      <alignment horizontal="center" vertical="center"/>
    </xf>
    <xf numFmtId="0" fontId="21" fillId="4" borderId="20" xfId="0" applyFont="1" applyFill="1" applyBorder="1" applyAlignment="1">
      <alignment horizontal="center" vertical="center" wrapText="1"/>
    </xf>
    <xf numFmtId="0" fontId="21" fillId="4" borderId="21" xfId="0" applyFont="1" applyFill="1" applyBorder="1" applyAlignment="1">
      <alignment horizontal="center" vertical="center" wrapText="1"/>
    </xf>
    <xf numFmtId="0" fontId="21" fillId="4" borderId="22" xfId="0" applyFont="1" applyFill="1" applyBorder="1" applyAlignment="1">
      <alignment horizontal="center" vertical="center" wrapText="1"/>
    </xf>
    <xf numFmtId="0" fontId="27" fillId="0" borderId="10" xfId="2" applyFont="1" applyBorder="1" applyAlignment="1">
      <alignment horizontal="center" vertical="center" wrapText="1"/>
    </xf>
    <xf numFmtId="0" fontId="25" fillId="5" borderId="2" xfId="4" applyFont="1" applyFill="1" applyBorder="1" applyAlignment="1">
      <alignment horizontal="center"/>
    </xf>
    <xf numFmtId="0" fontId="25" fillId="5" borderId="3" xfId="4" applyFont="1" applyFill="1" applyBorder="1" applyAlignment="1">
      <alignment horizontal="center"/>
    </xf>
    <xf numFmtId="0" fontId="25" fillId="5" borderId="4" xfId="4" applyFont="1" applyFill="1" applyBorder="1" applyAlignment="1">
      <alignment horizontal="center"/>
    </xf>
    <xf numFmtId="0" fontId="25" fillId="5" borderId="20" xfId="4" applyFont="1" applyFill="1" applyBorder="1" applyAlignment="1">
      <alignment horizontal="center"/>
    </xf>
    <xf numFmtId="0" fontId="25" fillId="5" borderId="21" xfId="4" applyFont="1" applyFill="1" applyBorder="1" applyAlignment="1">
      <alignment horizontal="center"/>
    </xf>
    <xf numFmtId="0" fontId="25" fillId="5" borderId="22" xfId="4" applyFont="1" applyFill="1" applyBorder="1" applyAlignment="1">
      <alignment horizontal="center"/>
    </xf>
    <xf numFmtId="0" fontId="19" fillId="0" borderId="0" xfId="0" applyFont="1" applyAlignment="1">
      <alignment horizontal="center"/>
    </xf>
    <xf numFmtId="0" fontId="18" fillId="2" borderId="12" xfId="0" applyFont="1" applyFill="1" applyBorder="1" applyAlignment="1">
      <alignment horizontal="center" wrapText="1"/>
    </xf>
    <xf numFmtId="0" fontId="18" fillId="2" borderId="13" xfId="0" applyFont="1" applyFill="1" applyBorder="1" applyAlignment="1">
      <alignment horizontal="center" wrapText="1"/>
    </xf>
    <xf numFmtId="0" fontId="18" fillId="2" borderId="14" xfId="0" applyFont="1" applyFill="1" applyBorder="1" applyAlignment="1">
      <alignment horizontal="center" wrapText="1"/>
    </xf>
    <xf numFmtId="0" fontId="18" fillId="2" borderId="11" xfId="0" applyFont="1" applyFill="1" applyBorder="1" applyAlignment="1">
      <alignment horizontal="center" wrapText="1"/>
    </xf>
    <xf numFmtId="0" fontId="18" fillId="2" borderId="16" xfId="0" applyFont="1" applyFill="1" applyBorder="1" applyAlignment="1">
      <alignment horizontal="center" wrapText="1"/>
    </xf>
    <xf numFmtId="0" fontId="9" fillId="0" borderId="0" xfId="0" applyFont="1" applyAlignment="1">
      <alignment horizontal="center" vertical="center"/>
    </xf>
  </cellXfs>
  <cellStyles count="6">
    <cellStyle name="Comma" xfId="1" builtinId="3"/>
    <cellStyle name="Currency" xfId="3" builtinId="4"/>
    <cellStyle name="Hyperlink" xfId="2" builtinId="8"/>
    <cellStyle name="Normal" xfId="0" builtinId="0"/>
    <cellStyle name="Normal 3 2" xfId="5" xr:uid="{00000000-0005-0000-0000-000004000000}"/>
    <cellStyle name="Title 2" xfId="4" xr:uid="{00000000-0005-0000-0000-000005000000}"/>
  </cellStyles>
  <dxfs count="0"/>
  <tableStyles count="0" defaultTableStyle="TableStyleMedium2" defaultPivotStyle="PivotStyleLight16"/>
  <colors>
    <mruColors>
      <color rgb="FF663300"/>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en-US" sz="1600">
                <a:solidFill>
                  <a:schemeClr val="tx1">
                    <a:lumMod val="65000"/>
                    <a:lumOff val="35000"/>
                  </a:schemeClr>
                </a:solidFill>
              </a:rPr>
              <a:t>TOTAL</a:t>
            </a:r>
            <a:r>
              <a:rPr lang="en-US" sz="1600" baseline="0">
                <a:solidFill>
                  <a:schemeClr val="tx1">
                    <a:lumMod val="65000"/>
                    <a:lumOff val="35000"/>
                  </a:schemeClr>
                </a:solidFill>
              </a:rPr>
              <a:t> AGGREGATION SAVINGS/(LOSS)  </a:t>
            </a:r>
            <a:endParaRPr lang="en-US" sz="1600">
              <a:solidFill>
                <a:schemeClr val="tx1">
                  <a:lumMod val="65000"/>
                  <a:lumOff val="35000"/>
                </a:schemeClr>
              </a:solidFill>
            </a:endParaRP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8.3567415372787418E-2"/>
          <c:y val="0.20409121521680293"/>
          <c:w val="0.87647372426951187"/>
          <c:h val="0.62323357062381601"/>
        </c:manualLayout>
      </c:layout>
      <c:barChart>
        <c:barDir val="col"/>
        <c:grouping val="clustered"/>
        <c:varyColors val="0"/>
        <c:ser>
          <c:idx val="0"/>
          <c:order val="0"/>
          <c:tx>
            <c:strRef>
              <c:f>'Chart Data'!$B$2</c:f>
              <c:strCache>
                <c:ptCount val="1"/>
                <c:pt idx="0">
                  <c:v>vs. Basic Service</c:v>
                </c:pt>
              </c:strCache>
            </c:strRef>
          </c:tx>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invertIfNegative val="0"/>
          <c:dLbls>
            <c:dLbl>
              <c:idx val="3"/>
              <c:layout>
                <c:manualLayout>
                  <c:x val="9.5113471063806945E-17"/>
                  <c:y val="9.5923261390887284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B1A-4FC6-A313-18B6880775AB}"/>
                </c:ext>
              </c:extLst>
            </c:dLbl>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cat>
            <c:strRef>
              <c:f>'Chart Data'!$A$3:$A$7</c:f>
              <c:strCache>
                <c:ptCount val="5"/>
                <c:pt idx="0">
                  <c:v>Q1'24</c:v>
                </c:pt>
                <c:pt idx="1">
                  <c:v>Q2'24</c:v>
                </c:pt>
                <c:pt idx="2">
                  <c:v>Q3'24</c:v>
                </c:pt>
                <c:pt idx="3">
                  <c:v>Q4'24</c:v>
                </c:pt>
                <c:pt idx="4">
                  <c:v>Q1'25</c:v>
                </c:pt>
              </c:strCache>
            </c:strRef>
          </c:cat>
          <c:val>
            <c:numRef>
              <c:f>'Chart Data'!$B$3:$B$7</c:f>
              <c:numCache>
                <c:formatCode>_("$"* #,##0_);_("$"* \(#,##0\);_("$"* "-"??_);_(@_)</c:formatCode>
                <c:ptCount val="5"/>
                <c:pt idx="0">
                  <c:v>596296.57737999992</c:v>
                </c:pt>
                <c:pt idx="1">
                  <c:v>505902.12924999965</c:v>
                </c:pt>
                <c:pt idx="2">
                  <c:v>284417.10805999988</c:v>
                </c:pt>
                <c:pt idx="3">
                  <c:v>156559.09422999984</c:v>
                </c:pt>
                <c:pt idx="4">
                  <c:v>585.35458999982563</c:v>
                </c:pt>
              </c:numCache>
            </c:numRef>
          </c:val>
          <c:extLst>
            <c:ext xmlns:c16="http://schemas.microsoft.com/office/drawing/2014/chart" uri="{C3380CC4-5D6E-409C-BE32-E72D297353CC}">
              <c16:uniqueId val="{00000000-ECB5-4C57-B4D0-97E2F8E227C4}"/>
            </c:ext>
          </c:extLst>
        </c:ser>
        <c:ser>
          <c:idx val="1"/>
          <c:order val="1"/>
          <c:tx>
            <c:strRef>
              <c:f>'Chart Data'!$C$2</c:f>
              <c:strCache>
                <c:ptCount val="1"/>
                <c:pt idx="0">
                  <c:v>vs. Green BS Options</c:v>
                </c:pt>
              </c:strCache>
            </c:strRef>
          </c:tx>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cat>
            <c:strRef>
              <c:f>'Chart Data'!$A$3:$A$7</c:f>
              <c:strCache>
                <c:ptCount val="5"/>
                <c:pt idx="0">
                  <c:v>Q1'24</c:v>
                </c:pt>
                <c:pt idx="1">
                  <c:v>Q2'24</c:v>
                </c:pt>
                <c:pt idx="2">
                  <c:v>Q3'24</c:v>
                </c:pt>
                <c:pt idx="3">
                  <c:v>Q4'24</c:v>
                </c:pt>
                <c:pt idx="4">
                  <c:v>Q1'25</c:v>
                </c:pt>
              </c:strCache>
            </c:strRef>
          </c:cat>
          <c:val>
            <c:numRef>
              <c:f>'Chart Data'!$C$3:$C$7</c:f>
              <c:numCache>
                <c:formatCode>_("$"* #,##0_);_("$"* \(#,##0\);_("$"* "-"??_);_(@_)</c:formatCode>
                <c:ptCount val="5"/>
                <c:pt idx="0">
                  <c:v>1071451.7193799997</c:v>
                </c:pt>
                <c:pt idx="1">
                  <c:v>990857.6772499996</c:v>
                </c:pt>
                <c:pt idx="2">
                  <c:v>799950.76405999961</c:v>
                </c:pt>
                <c:pt idx="3">
                  <c:v>600982.50222999975</c:v>
                </c:pt>
                <c:pt idx="4">
                  <c:v>434305.91658999969</c:v>
                </c:pt>
              </c:numCache>
            </c:numRef>
          </c:val>
          <c:extLst>
            <c:ext xmlns:c16="http://schemas.microsoft.com/office/drawing/2014/chart" uri="{C3380CC4-5D6E-409C-BE32-E72D297353CC}">
              <c16:uniqueId val="{00000000-7177-4C05-9BE0-8386A12496A0}"/>
            </c:ext>
          </c:extLst>
        </c:ser>
        <c:dLbls>
          <c:dLblPos val="outEnd"/>
          <c:showLegendKey val="0"/>
          <c:showVal val="1"/>
          <c:showCatName val="0"/>
          <c:showSerName val="0"/>
          <c:showPercent val="0"/>
          <c:showBubbleSize val="0"/>
        </c:dLbls>
        <c:gapWidth val="100"/>
        <c:overlap val="-24"/>
        <c:axId val="46057920"/>
        <c:axId val="46058312"/>
      </c:barChart>
      <c:catAx>
        <c:axId val="46057920"/>
        <c:scaling>
          <c:orientation val="minMax"/>
        </c:scaling>
        <c:delete val="0"/>
        <c:axPos val="b"/>
        <c:numFmt formatCode="General" sourceLinked="1"/>
        <c:majorTickMark val="none"/>
        <c:minorTickMark val="none"/>
        <c:tickLblPos val="low"/>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46058312"/>
        <c:crosses val="autoZero"/>
        <c:auto val="1"/>
        <c:lblAlgn val="ctr"/>
        <c:lblOffset val="100"/>
        <c:noMultiLvlLbl val="1"/>
      </c:catAx>
      <c:valAx>
        <c:axId val="46058312"/>
        <c:scaling>
          <c:orientation val="minMax"/>
        </c:scaling>
        <c:delete val="0"/>
        <c:axPos val="l"/>
        <c:majorGridlines>
          <c:spPr>
            <a:ln w="9525" cap="flat" cmpd="sng" algn="ctr">
              <a:solidFill>
                <a:schemeClr val="tx2">
                  <a:lumMod val="15000"/>
                  <a:lumOff val="85000"/>
                </a:schemeClr>
              </a:solidFill>
              <a:round/>
            </a:ln>
            <a:effectLst/>
          </c:spPr>
        </c:majorGridlines>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46057920"/>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ysClr val="windowText" lastClr="000000"/>
      </a:solidFill>
      <a:round/>
    </a:ln>
    <a:effectLst/>
  </c:spPr>
  <c:txPr>
    <a:bodyPr/>
    <a:lstStyle/>
    <a:p>
      <a:pPr>
        <a:defRPr sz="1200"/>
      </a:pPr>
      <a:endParaRPr lang="en-US"/>
    </a:p>
  </c:txPr>
  <c:printSettings>
    <c:headerFooter/>
    <c:pageMargins b="0.75" l="0.7" r="0.7" t="0.75" header="0.3" footer="0.3"/>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en-US"/>
              <a:t> AGGREGATION SAVINGS/(LOSS) BY RATE CLASS</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8.882655556391543E-2"/>
          <c:y val="0.22355711745951681"/>
          <c:w val="0.8969339754860739"/>
          <c:h val="0.6772042900930404"/>
        </c:manualLayout>
      </c:layout>
      <c:barChart>
        <c:barDir val="col"/>
        <c:grouping val="clustered"/>
        <c:varyColors val="0"/>
        <c:ser>
          <c:idx val="0"/>
          <c:order val="0"/>
          <c:tx>
            <c:strRef>
              <c:f>'Chart Data'!$B$11</c:f>
              <c:strCache>
                <c:ptCount val="1"/>
                <c:pt idx="0">
                  <c:v>Residential</c:v>
                </c:pt>
              </c:strCache>
            </c:strRef>
          </c:tx>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dLbl>
              <c:idx val="0"/>
              <c:layout>
                <c:manualLayout>
                  <c:x val="5.0106939899300241E-4"/>
                  <c:y val="8.8195944450261618E-3"/>
                </c:manualLayout>
              </c:layout>
              <c:spPr>
                <a:noFill/>
                <a:ln>
                  <a:noFill/>
                </a:ln>
                <a:effectLst/>
              </c:spPr>
              <c:txPr>
                <a:bodyPr rot="0" spcFirstLastPara="1" vertOverflow="ellipsis" vert="horz" wrap="square" lIns="38100" tIns="19050" rIns="38100" bIns="19050" anchor="ctr" anchorCtr="1">
                  <a:noAutofit/>
                </a:bodyPr>
                <a:lstStyle/>
                <a:p>
                  <a:pPr>
                    <a:defRPr sz="12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15:layout>
                    <c:manualLayout>
                      <c:w val="9.2110550609485961E-2"/>
                      <c:h val="9.0476215605331436E-2"/>
                    </c:manualLayout>
                  </c15:layout>
                </c:ext>
                <c:ext xmlns:c16="http://schemas.microsoft.com/office/drawing/2014/chart" uri="{C3380CC4-5D6E-409C-BE32-E72D297353CC}">
                  <c16:uniqueId val="{00000002-58F0-46BD-A592-8F07C7EFC905}"/>
                </c:ext>
              </c:extLst>
            </c:dLbl>
            <c:dLbl>
              <c:idx val="1"/>
              <c:layout>
                <c:manualLayout>
                  <c:x val="-1.7340202124806805E-4"/>
                  <c:y val="-3.5270600972267625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02B-40FB-92A6-3400A91555A2}"/>
                </c:ext>
              </c:extLst>
            </c:dLbl>
            <c:dLbl>
              <c:idx val="2"/>
              <c:layout>
                <c:manualLayout>
                  <c:x val="9.5793379729530183E-4"/>
                  <c:y val="1.6175760301006903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4BF-44D2-AE94-311D7DA7E3CB}"/>
                </c:ext>
              </c:extLst>
            </c:dLbl>
            <c:dLbl>
              <c:idx val="3"/>
              <c:layout>
                <c:manualLayout>
                  <c:x val="-1.209899175068834E-3"/>
                  <c:y val="-2.8218702722910393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D2E-443B-B8A0-59E0078B522F}"/>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'Chart Data'!$A$12:$A$16</c:f>
              <c:strCache>
                <c:ptCount val="5"/>
                <c:pt idx="0">
                  <c:v>Q1'24</c:v>
                </c:pt>
                <c:pt idx="1">
                  <c:v>Q2'24</c:v>
                </c:pt>
                <c:pt idx="2">
                  <c:v>Q3'24</c:v>
                </c:pt>
                <c:pt idx="3">
                  <c:v>Q4'24</c:v>
                </c:pt>
                <c:pt idx="4">
                  <c:v>Q1'25</c:v>
                </c:pt>
              </c:strCache>
            </c:strRef>
          </c:cat>
          <c:val>
            <c:numRef>
              <c:f>'Chart Data'!$B$12:$B$16</c:f>
              <c:numCache>
                <c:formatCode>_("$"* #,##0_);_("$"* \(#,##0\);_("$"* "-"??_);_(@_)</c:formatCode>
                <c:ptCount val="5"/>
                <c:pt idx="0">
                  <c:v>494671.21677999978</c:v>
                </c:pt>
                <c:pt idx="1">
                  <c:v>526897.6725699997</c:v>
                </c:pt>
                <c:pt idx="2">
                  <c:v>349544.02219999983</c:v>
                </c:pt>
                <c:pt idx="3">
                  <c:v>143843.60618999985</c:v>
                </c:pt>
                <c:pt idx="4">
                  <c:v>11335.105049999835</c:v>
                </c:pt>
              </c:numCache>
            </c:numRef>
          </c:val>
          <c:extLst>
            <c:ext xmlns:c16="http://schemas.microsoft.com/office/drawing/2014/chart" uri="{C3380CC4-5D6E-409C-BE32-E72D297353CC}">
              <c16:uniqueId val="{00000000-2867-4CF4-9C78-0016572AF47E}"/>
            </c:ext>
          </c:extLst>
        </c:ser>
        <c:ser>
          <c:idx val="1"/>
          <c:order val="1"/>
          <c:tx>
            <c:strRef>
              <c:f>'Chart Data'!$C$11</c:f>
              <c:strCache>
                <c:ptCount val="1"/>
                <c:pt idx="0">
                  <c:v>Commercial</c:v>
                </c:pt>
              </c:strCache>
            </c:strRef>
          </c:tx>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dLbl>
              <c:idx val="0"/>
              <c:layout>
                <c:manualLayout>
                  <c:x val="1.0433251297299803E-3"/>
                  <c:y val="-7.7600877001729504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EC3C-4E91-B032-D5849F768283}"/>
                </c:ext>
              </c:extLst>
            </c:dLbl>
            <c:dLbl>
              <c:idx val="1"/>
              <c:layout>
                <c:manualLayout>
                  <c:x val="1.3690212498391886E-3"/>
                  <c:y val="-8.1128770328367447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0E3-455A-AB4C-5C30335E328F}"/>
                </c:ext>
              </c:extLst>
            </c:dLbl>
            <c:dLbl>
              <c:idx val="2"/>
              <c:layout>
                <c:manualLayout>
                  <c:x val="6.7164925618328752E-5"/>
                  <c:y val="-4.5854836438455317E-2"/>
                </c:manualLayout>
              </c:layout>
              <c:dLblPos val="outEnd"/>
              <c:showLegendKey val="0"/>
              <c:showVal val="1"/>
              <c:showCatName val="0"/>
              <c:showSerName val="0"/>
              <c:showPercent val="0"/>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01-4CE8-4B7D-B840-973777FCE9B6}"/>
                </c:ext>
              </c:extLst>
            </c:dLbl>
            <c:dLbl>
              <c:idx val="3"/>
              <c:layout>
                <c:manualLayout>
                  <c:x val="-3.6785823403606152E-3"/>
                  <c:y val="7.0549534238647637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171-4EEB-BDC2-AFA1C3D7A5A2}"/>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'Chart Data'!$A$12:$A$16</c:f>
              <c:strCache>
                <c:ptCount val="5"/>
                <c:pt idx="0">
                  <c:v>Q1'24</c:v>
                </c:pt>
                <c:pt idx="1">
                  <c:v>Q2'24</c:v>
                </c:pt>
                <c:pt idx="2">
                  <c:v>Q3'24</c:v>
                </c:pt>
                <c:pt idx="3">
                  <c:v>Q4'24</c:v>
                </c:pt>
                <c:pt idx="4">
                  <c:v>Q1'25</c:v>
                </c:pt>
              </c:strCache>
            </c:strRef>
          </c:cat>
          <c:val>
            <c:numRef>
              <c:f>'Chart Data'!$C$12:$C$16</c:f>
              <c:numCache>
                <c:formatCode>_("$"* #,##0_);_("$"* \(#,##0\);_("$"* "-"??_);_(@_)</c:formatCode>
                <c:ptCount val="5"/>
                <c:pt idx="0">
                  <c:v>59332.179799999991</c:v>
                </c:pt>
                <c:pt idx="1">
                  <c:v>54886.652359999993</c:v>
                </c:pt>
                <c:pt idx="2">
                  <c:v>19147.887569999999</c:v>
                </c:pt>
                <c:pt idx="3">
                  <c:v>-6227.4670499999975</c:v>
                </c:pt>
                <c:pt idx="4">
                  <c:v>-27533.806120000016</c:v>
                </c:pt>
              </c:numCache>
            </c:numRef>
          </c:val>
          <c:extLst>
            <c:ext xmlns:c16="http://schemas.microsoft.com/office/drawing/2014/chart" uri="{C3380CC4-5D6E-409C-BE32-E72D297353CC}">
              <c16:uniqueId val="{00000001-2867-4CF4-9C78-0016572AF47E}"/>
            </c:ext>
          </c:extLst>
        </c:ser>
        <c:ser>
          <c:idx val="2"/>
          <c:order val="2"/>
          <c:tx>
            <c:strRef>
              <c:f>'Chart Data'!$D$11</c:f>
              <c:strCache>
                <c:ptCount val="1"/>
                <c:pt idx="0">
                  <c:v>Industrial</c:v>
                </c:pt>
              </c:strCache>
            </c:strRef>
          </c:tx>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dLbl>
              <c:idx val="0"/>
              <c:layout>
                <c:manualLayout>
                  <c:x val="1.4675067541396921E-4"/>
                  <c:y val="-3.1745207333863081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EA2-4BD5-9DE3-C71E03E6A83D}"/>
                </c:ext>
              </c:extLst>
            </c:dLbl>
            <c:dLbl>
              <c:idx val="1"/>
              <c:layout>
                <c:manualLayout>
                  <c:x val="-2.0496979582410126E-3"/>
                  <c:y val="-3.5267823540897259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EA2-4BD5-9DE3-C71E03E6A83D}"/>
                </c:ext>
              </c:extLst>
            </c:dLbl>
            <c:dLbl>
              <c:idx val="2"/>
              <c:layout>
                <c:manualLayout>
                  <c:x val="-4.7663279839566331E-3"/>
                  <c:y val="7.0549534238647637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8F0-46BD-A592-8F07C7EFC905}"/>
                </c:ext>
              </c:extLst>
            </c:dLbl>
            <c:dLbl>
              <c:idx val="3"/>
              <c:layout>
                <c:manualLayout>
                  <c:x val="1.2254502669923105E-3"/>
                  <c:y val="-1.0581735777954361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02B-40FB-92A6-3400A91555A2}"/>
                </c:ext>
              </c:extLst>
            </c:dLbl>
            <c:dLbl>
              <c:idx val="4"/>
              <c:layout>
                <c:manualLayout>
                  <c:x val="-3.629764065335753E-3"/>
                  <c:y val="3.527893326637872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8F0-46BD-A592-8F07C7EFC905}"/>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'Chart Data'!$A$12:$A$16</c:f>
              <c:strCache>
                <c:ptCount val="5"/>
                <c:pt idx="0">
                  <c:v>Q1'24</c:v>
                </c:pt>
                <c:pt idx="1">
                  <c:v>Q2'24</c:v>
                </c:pt>
                <c:pt idx="2">
                  <c:v>Q3'24</c:v>
                </c:pt>
                <c:pt idx="3">
                  <c:v>Q4'24</c:v>
                </c:pt>
                <c:pt idx="4">
                  <c:v>Q1'25</c:v>
                </c:pt>
              </c:strCache>
            </c:strRef>
          </c:cat>
          <c:val>
            <c:numRef>
              <c:f>'Chart Data'!$D$12:$D$16</c:f>
              <c:numCache>
                <c:formatCode>_("$"* #,##0_);_("$"* \(#,##0\);_("$"* "-"??_);_(@_)</c:formatCode>
                <c:ptCount val="5"/>
                <c:pt idx="0">
                  <c:v>42284.301820000022</c:v>
                </c:pt>
                <c:pt idx="1">
                  <c:v>-75889.142319999984</c:v>
                </c:pt>
                <c:pt idx="2">
                  <c:v>-84278.869269999996</c:v>
                </c:pt>
                <c:pt idx="3">
                  <c:v>18940.357039999988</c:v>
                </c:pt>
                <c:pt idx="4">
                  <c:v>16788.226260000007</c:v>
                </c:pt>
              </c:numCache>
            </c:numRef>
          </c:val>
          <c:extLst>
            <c:ext xmlns:c16="http://schemas.microsoft.com/office/drawing/2014/chart" uri="{C3380CC4-5D6E-409C-BE32-E72D297353CC}">
              <c16:uniqueId val="{00000000-AA15-44B9-A6DA-8677A8A319FA}"/>
            </c:ext>
          </c:extLst>
        </c:ser>
        <c:ser>
          <c:idx val="3"/>
          <c:order val="3"/>
          <c:tx>
            <c:strRef>
              <c:f>'Chart Data'!$E$11</c:f>
              <c:strCache>
                <c:ptCount val="1"/>
                <c:pt idx="0">
                  <c:v>Street Lights</c:v>
                </c:pt>
              </c:strCache>
            </c:strRef>
          </c:tx>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'Chart Data'!$A$12:$A$16</c:f>
              <c:strCache>
                <c:ptCount val="5"/>
                <c:pt idx="0">
                  <c:v>Q1'24</c:v>
                </c:pt>
                <c:pt idx="1">
                  <c:v>Q2'24</c:v>
                </c:pt>
                <c:pt idx="2">
                  <c:v>Q3'24</c:v>
                </c:pt>
                <c:pt idx="3">
                  <c:v>Q4'24</c:v>
                </c:pt>
                <c:pt idx="4">
                  <c:v>Q1'25</c:v>
                </c:pt>
              </c:strCache>
            </c:strRef>
          </c:cat>
          <c:val>
            <c:numRef>
              <c:f>'Chart Data'!$E$12:$E$16</c:f>
              <c:numCache>
                <c:formatCode>_("$"* #,##0_);_("$"* \(#,##0\);_("$"* "-"??_);_(@_)</c:formatCode>
                <c:ptCount val="5"/>
                <c:pt idx="0">
                  <c:v>8.8789800000000039</c:v>
                </c:pt>
                <c:pt idx="1">
                  <c:v>6.946640000000003</c:v>
                </c:pt>
                <c:pt idx="2">
                  <c:v>4.0675599999999994</c:v>
                </c:pt>
                <c:pt idx="3">
                  <c:v>2.5980499999999966</c:v>
                </c:pt>
                <c:pt idx="4">
                  <c:v>-4.1706000000000003</c:v>
                </c:pt>
              </c:numCache>
            </c:numRef>
          </c:val>
          <c:extLst>
            <c:ext xmlns:c16="http://schemas.microsoft.com/office/drawing/2014/chart" uri="{C3380CC4-5D6E-409C-BE32-E72D297353CC}">
              <c16:uniqueId val="{00000001-54BF-44D2-AE94-311D7DA7E3CB}"/>
            </c:ext>
          </c:extLst>
        </c:ser>
        <c:dLbls>
          <c:dLblPos val="outEnd"/>
          <c:showLegendKey val="0"/>
          <c:showVal val="1"/>
          <c:showCatName val="0"/>
          <c:showSerName val="0"/>
          <c:showPercent val="0"/>
          <c:showBubbleSize val="0"/>
        </c:dLbls>
        <c:gapWidth val="100"/>
        <c:overlap val="-24"/>
        <c:axId val="46058704"/>
        <c:axId val="46059488"/>
        <c:extLst/>
      </c:barChart>
      <c:catAx>
        <c:axId val="46058704"/>
        <c:scaling>
          <c:orientation val="minMax"/>
        </c:scaling>
        <c:delete val="0"/>
        <c:axPos val="b"/>
        <c:numFmt formatCode="General" sourceLinked="1"/>
        <c:majorTickMark val="none"/>
        <c:minorTickMark val="none"/>
        <c:tickLblPos val="low"/>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46059488"/>
        <c:crosses val="autoZero"/>
        <c:auto val="1"/>
        <c:lblAlgn val="ctr"/>
        <c:lblOffset val="100"/>
        <c:noMultiLvlLbl val="1"/>
      </c:catAx>
      <c:valAx>
        <c:axId val="46059488"/>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46058704"/>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'Chart Data'!$D$27</c:f>
          <c:strCache>
            <c:ptCount val="1"/>
            <c:pt idx="0">
              <c:v>AVERAGE METERS/MONTH: 8,404</c:v>
            </c:pt>
          </c:strCache>
        </c:strRef>
      </c:tx>
      <c:layout>
        <c:manualLayout>
          <c:xMode val="edge"/>
          <c:yMode val="edge"/>
          <c:x val="0.19349835639477103"/>
          <c:y val="2.206139962841723E-2"/>
        </c:manualLayout>
      </c:layout>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en-US"/>
        </a:p>
      </c:txPr>
    </c:title>
    <c:autoTitleDeleted val="0"/>
    <c:plotArea>
      <c:layout>
        <c:manualLayout>
          <c:layoutTarget val="inner"/>
          <c:xMode val="edge"/>
          <c:yMode val="edge"/>
          <c:x val="0.16656261052474824"/>
          <c:y val="0.22634580789760833"/>
          <c:w val="0.4129109659164944"/>
          <c:h val="0.6541623167890529"/>
        </c:manualLayout>
      </c:layout>
      <c:pieChart>
        <c:varyColors val="1"/>
        <c:ser>
          <c:idx val="0"/>
          <c:order val="0"/>
          <c:tx>
            <c:strRef>
              <c:f>'Chart Data'!$B$21</c:f>
              <c:strCache>
                <c:ptCount val="1"/>
                <c:pt idx="0">
                  <c:v>Meters</c:v>
                </c:pt>
              </c:strCache>
            </c:strRef>
          </c:tx>
          <c:dPt>
            <c:idx val="0"/>
            <c:bubble3D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extLst>
              <c:ext xmlns:c16="http://schemas.microsoft.com/office/drawing/2014/chart" uri="{C3380CC4-5D6E-409C-BE32-E72D297353CC}">
                <c16:uniqueId val="{00000001-7B14-46E4-91CA-D252E32C9C76}"/>
              </c:ext>
            </c:extLst>
          </c:dPt>
          <c:dPt>
            <c:idx val="1"/>
            <c:bubble3D val="0"/>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c:spPr>
            <c:extLst>
              <c:ext xmlns:c16="http://schemas.microsoft.com/office/drawing/2014/chart" uri="{C3380CC4-5D6E-409C-BE32-E72D297353CC}">
                <c16:uniqueId val="{00000003-7B14-46E4-91CA-D252E32C9C76}"/>
              </c:ext>
            </c:extLst>
          </c:dPt>
          <c:dPt>
            <c:idx val="2"/>
            <c:bubble3D val="0"/>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c:spPr>
            <c:extLst>
              <c:ext xmlns:c16="http://schemas.microsoft.com/office/drawing/2014/chart" uri="{C3380CC4-5D6E-409C-BE32-E72D297353CC}">
                <c16:uniqueId val="{00000005-E46E-4BCA-AEC3-C956B3F5DE0F}"/>
              </c:ext>
            </c:extLst>
          </c:dPt>
          <c:dPt>
            <c:idx val="3"/>
            <c:bubble3D val="0"/>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c:spPr>
            <c:extLst>
              <c:ext xmlns:c16="http://schemas.microsoft.com/office/drawing/2014/chart" uri="{C3380CC4-5D6E-409C-BE32-E72D297353CC}">
                <c16:uniqueId val="{00000007-8CDE-4411-9073-E5F401C3903D}"/>
              </c:ext>
            </c:extLst>
          </c:dPt>
          <c:dLbls>
            <c:dLbl>
              <c:idx val="0"/>
              <c:layout>
                <c:manualLayout>
                  <c:x val="0.42983246775004186"/>
                  <c:y val="-0.14487451708985816"/>
                </c:manualLayout>
              </c:layout>
              <c:dLblPos val="bestFit"/>
              <c:showLegendKey val="0"/>
              <c:showVal val="1"/>
              <c:showCatName val="0"/>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1-7B14-46E4-91CA-D252E32C9C76}"/>
                </c:ext>
              </c:extLst>
            </c:dLbl>
            <c:dLbl>
              <c:idx val="1"/>
              <c:layout>
                <c:manualLayout>
                  <c:x val="-5.1779935275080907E-3"/>
                  <c:y val="-7.4906367041198503E-3"/>
                </c:manualLayout>
              </c:layout>
              <c:dLblPos val="bestFit"/>
              <c:showLegendKey val="0"/>
              <c:showVal val="1"/>
              <c:showCatName val="0"/>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7B14-46E4-91CA-D252E32C9C76}"/>
                </c:ext>
              </c:extLst>
            </c:dLbl>
            <c:dLbl>
              <c:idx val="2"/>
              <c:layout>
                <c:manualLayout>
                  <c:x val="4.2945517886213591E-2"/>
                  <c:y val="-3.3707865168539325E-2"/>
                </c:manualLayout>
              </c:layout>
              <c:dLblPos val="bestFit"/>
              <c:showLegendKey val="0"/>
              <c:showVal val="1"/>
              <c:showCatName val="0"/>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5-E46E-4BCA-AEC3-C956B3F5DE0F}"/>
                </c:ext>
              </c:extLst>
            </c:dLbl>
            <c:dLbl>
              <c:idx val="3"/>
              <c:layout>
                <c:manualLayout>
                  <c:x val="5.6620951507275183E-2"/>
                  <c:y val="0.10386711492524109"/>
                </c:manualLayout>
              </c:layout>
              <c:dLblPos val="bestFit"/>
              <c:showLegendKey val="0"/>
              <c:showVal val="1"/>
              <c:showCatName val="0"/>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7-8CDE-4411-9073-E5F401C3903D}"/>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2"/>
                    </a:solidFill>
                    <a:latin typeface="+mn-lt"/>
                    <a:ea typeface="+mn-ea"/>
                    <a:cs typeface="+mn-cs"/>
                  </a:defRPr>
                </a:pPr>
                <a:endParaRPr lang="en-US"/>
              </a:p>
            </c:txPr>
            <c:dLblPos val="outEnd"/>
            <c:showLegendKey val="0"/>
            <c:showVal val="1"/>
            <c:showCatName val="0"/>
            <c:showSerName val="0"/>
            <c:showPercent val="1"/>
            <c:showBubbleSize val="0"/>
            <c:separator>
</c:separator>
            <c:showLeaderLines val="1"/>
            <c:leaderLines>
              <c:spPr>
                <a:ln w="9525">
                  <a:solidFill>
                    <a:schemeClr val="tx2">
                      <a:lumMod val="35000"/>
                      <a:lumOff val="65000"/>
                    </a:schemeClr>
                  </a:solidFill>
                </a:ln>
                <a:effectLst/>
              </c:spPr>
            </c:leaderLines>
            <c:extLst>
              <c:ext xmlns:c15="http://schemas.microsoft.com/office/drawing/2012/chart" uri="{CE6537A1-D6FC-4f65-9D91-7224C49458BB}"/>
            </c:extLst>
          </c:dLbls>
          <c:cat>
            <c:strRef>
              <c:f>'Chart Data'!$A$22:$A$25</c:f>
              <c:strCache>
                <c:ptCount val="4"/>
                <c:pt idx="0">
                  <c:v>Residential</c:v>
                </c:pt>
                <c:pt idx="1">
                  <c:v>Commercial</c:v>
                </c:pt>
                <c:pt idx="2">
                  <c:v>Industrial</c:v>
                </c:pt>
                <c:pt idx="3">
                  <c:v>Street Lights</c:v>
                </c:pt>
              </c:strCache>
            </c:strRef>
          </c:cat>
          <c:val>
            <c:numRef>
              <c:f>'Chart Data'!$B$22:$B$25</c:f>
              <c:numCache>
                <c:formatCode>_(* #,##0_);_(* \(#,##0\);_(* "-"??_);_(@_)</c:formatCode>
                <c:ptCount val="4"/>
                <c:pt idx="0">
                  <c:v>7728.333333333333</c:v>
                </c:pt>
                <c:pt idx="1">
                  <c:v>636.66666666666663</c:v>
                </c:pt>
                <c:pt idx="2">
                  <c:v>38</c:v>
                </c:pt>
                <c:pt idx="3">
                  <c:v>1</c:v>
                </c:pt>
              </c:numCache>
            </c:numRef>
          </c:val>
          <c:extLst>
            <c:ext xmlns:c16="http://schemas.microsoft.com/office/drawing/2014/chart" uri="{C3380CC4-5D6E-409C-BE32-E72D297353CC}">
              <c16:uniqueId val="{00000006-7B14-46E4-91CA-D252E32C9C76}"/>
            </c:ext>
          </c:extLst>
        </c:ser>
        <c:dLbls>
          <c:dLblPos val="bestFit"/>
          <c:showLegendKey val="0"/>
          <c:showVal val="1"/>
          <c:showCatName val="0"/>
          <c:showSerName val="0"/>
          <c:showPercent val="0"/>
          <c:showBubbleSize val="0"/>
          <c:showLeaderLines val="1"/>
        </c:dLbls>
        <c:firstSliceAng val="50"/>
      </c:pieChart>
      <c:spPr>
        <a:noFill/>
        <a:ln>
          <a:noFill/>
        </a:ln>
        <a:effectLst/>
      </c:spPr>
    </c:plotArea>
    <c:legend>
      <c:legendPos val="r"/>
      <c:layout>
        <c:manualLayout>
          <c:xMode val="edge"/>
          <c:yMode val="edge"/>
          <c:x val="0.78239400657442082"/>
          <c:y val="0.35489840455336341"/>
          <c:w val="0.2072500063705629"/>
          <c:h val="0.3071691881211478"/>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ysClr val="windowText" lastClr="000000"/>
      </a:solidFill>
      <a:round/>
    </a:ln>
    <a:effectLst/>
  </c:spPr>
  <c:txPr>
    <a:bodyPr/>
    <a:lstStyle/>
    <a:p>
      <a:pPr>
        <a:defRPr/>
      </a:pPr>
      <a:endParaRPr lang="en-US"/>
    </a:p>
  </c:txPr>
  <c:printSettings>
    <c:headerFooter/>
    <c:pageMargins b="0.75" l="0.7" r="0.7" t="0.75" header="0.3" footer="0.3"/>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'Chart Data'!$D$35</c:f>
          <c:strCache>
            <c:ptCount val="1"/>
            <c:pt idx="0">
              <c:v>AVERAGE USAGE/MONTH: 6,571,523</c:v>
            </c:pt>
          </c:strCache>
        </c:strRef>
      </c:tx>
      <c:layout>
        <c:manualLayout>
          <c:xMode val="edge"/>
          <c:yMode val="edge"/>
          <c:x val="0.16879863701247871"/>
          <c:y val="1.9223799220325216E-2"/>
        </c:manualLayout>
      </c:layout>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en-US"/>
        </a:p>
      </c:txPr>
    </c:title>
    <c:autoTitleDeleted val="0"/>
    <c:plotArea>
      <c:layout>
        <c:manualLayout>
          <c:layoutTarget val="inner"/>
          <c:xMode val="edge"/>
          <c:yMode val="edge"/>
          <c:x val="0.16792115654595055"/>
          <c:y val="0.23758169288929404"/>
          <c:w val="0.42376008902286139"/>
          <c:h val="0.66539837052158113"/>
        </c:manualLayout>
      </c:layout>
      <c:pieChart>
        <c:varyColors val="1"/>
        <c:ser>
          <c:idx val="0"/>
          <c:order val="0"/>
          <c:tx>
            <c:strRef>
              <c:f>'Chart Data'!$B$30</c:f>
              <c:strCache>
                <c:ptCount val="1"/>
                <c:pt idx="0">
                  <c:v>Usage</c:v>
                </c:pt>
              </c:strCache>
            </c:strRef>
          </c:tx>
          <c:dPt>
            <c:idx val="0"/>
            <c:bubble3D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extLst>
              <c:ext xmlns:c16="http://schemas.microsoft.com/office/drawing/2014/chart" uri="{C3380CC4-5D6E-409C-BE32-E72D297353CC}">
                <c16:uniqueId val="{00000001-B0F2-44CC-BEFC-460EB2603237}"/>
              </c:ext>
            </c:extLst>
          </c:dPt>
          <c:dPt>
            <c:idx val="1"/>
            <c:bubble3D val="0"/>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c:spPr>
            <c:extLst>
              <c:ext xmlns:c16="http://schemas.microsoft.com/office/drawing/2014/chart" uri="{C3380CC4-5D6E-409C-BE32-E72D297353CC}">
                <c16:uniqueId val="{00000003-B0F2-44CC-BEFC-460EB2603237}"/>
              </c:ext>
            </c:extLst>
          </c:dPt>
          <c:dPt>
            <c:idx val="2"/>
            <c:bubble3D val="0"/>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c:spPr>
            <c:extLst>
              <c:ext xmlns:c16="http://schemas.microsoft.com/office/drawing/2014/chart" uri="{C3380CC4-5D6E-409C-BE32-E72D297353CC}">
                <c16:uniqueId val="{00000005-97AC-4377-9CEF-F86BE87A7742}"/>
              </c:ext>
            </c:extLst>
          </c:dPt>
          <c:dPt>
            <c:idx val="3"/>
            <c:bubble3D val="0"/>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c:spPr>
            <c:extLst>
              <c:ext xmlns:c16="http://schemas.microsoft.com/office/drawing/2014/chart" uri="{C3380CC4-5D6E-409C-BE32-E72D297353CC}">
                <c16:uniqueId val="{00000007-EBB9-4F51-A8F4-1A72BF649069}"/>
              </c:ext>
            </c:extLst>
          </c:dPt>
          <c:dLbls>
            <c:dLbl>
              <c:idx val="0"/>
              <c:layout>
                <c:manualLayout>
                  <c:x val="0.33187818003196529"/>
                  <c:y val="-0.1637697473326411"/>
                </c:manualLayout>
              </c:layout>
              <c:dLblPos val="bestFit"/>
              <c:showLegendKey val="0"/>
              <c:showVal val="1"/>
              <c:showCatName val="0"/>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1-B0F2-44CC-BEFC-460EB2603237}"/>
                </c:ext>
              </c:extLst>
            </c:dLbl>
            <c:dLbl>
              <c:idx val="1"/>
              <c:layout>
                <c:manualLayout>
                  <c:x val="-4.4806131077190767E-2"/>
                  <c:y val="3.3707855227858283E-2"/>
                </c:manualLayout>
              </c:layout>
              <c:dLblPos val="bestFit"/>
              <c:showLegendKey val="0"/>
              <c:showVal val="1"/>
              <c:showCatName val="0"/>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B0F2-44CC-BEFC-460EB2603237}"/>
                </c:ext>
              </c:extLst>
            </c:dLbl>
            <c:dLbl>
              <c:idx val="2"/>
              <c:layout>
                <c:manualLayout>
                  <c:x val="1.7895836502007153E-2"/>
                  <c:y val="2.6217220732778674E-2"/>
                </c:manualLayout>
              </c:layout>
              <c:dLblPos val="bestFit"/>
              <c:showLegendKey val="0"/>
              <c:showVal val="1"/>
              <c:showCatName val="0"/>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5-97AC-4377-9CEF-F86BE87A7742}"/>
                </c:ext>
              </c:extLst>
            </c:dLbl>
            <c:dLbl>
              <c:idx val="3"/>
              <c:layout>
                <c:manualLayout>
                  <c:x val="7.1794871794871706E-2"/>
                  <c:y val="0.1048688829311147"/>
                </c:manualLayout>
              </c:layout>
              <c:dLblPos val="bestFit"/>
              <c:showLegendKey val="0"/>
              <c:showVal val="1"/>
              <c:showCatName val="0"/>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7-EBB9-4F51-A8F4-1A72BF649069}"/>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2"/>
                    </a:solidFill>
                    <a:latin typeface="+mn-lt"/>
                    <a:ea typeface="+mn-ea"/>
                    <a:cs typeface="+mn-cs"/>
                  </a:defRPr>
                </a:pPr>
                <a:endParaRPr lang="en-US"/>
              </a:p>
            </c:txPr>
            <c:dLblPos val="outEnd"/>
            <c:showLegendKey val="0"/>
            <c:showVal val="1"/>
            <c:showCatName val="0"/>
            <c:showSerName val="0"/>
            <c:showPercent val="1"/>
            <c:showBubbleSize val="0"/>
            <c:separator>
</c:separator>
            <c:showLeaderLines val="1"/>
            <c:leaderLines>
              <c:spPr>
                <a:ln w="9525">
                  <a:solidFill>
                    <a:schemeClr val="tx2">
                      <a:lumMod val="35000"/>
                      <a:lumOff val="65000"/>
                    </a:schemeClr>
                  </a:solidFill>
                </a:ln>
                <a:effectLst/>
              </c:spPr>
            </c:leaderLines>
            <c:extLst>
              <c:ext xmlns:c15="http://schemas.microsoft.com/office/drawing/2012/chart" uri="{CE6537A1-D6FC-4f65-9D91-7224C49458BB}"/>
            </c:extLst>
          </c:dLbls>
          <c:cat>
            <c:strRef>
              <c:f>'Chart Data'!$A$31:$A$34</c:f>
              <c:strCache>
                <c:ptCount val="4"/>
                <c:pt idx="0">
                  <c:v>Residential</c:v>
                </c:pt>
                <c:pt idx="1">
                  <c:v>Commercial</c:v>
                </c:pt>
                <c:pt idx="2">
                  <c:v>Industrial</c:v>
                </c:pt>
                <c:pt idx="3">
                  <c:v>Street Lights</c:v>
                </c:pt>
              </c:strCache>
            </c:strRef>
          </c:cat>
          <c:val>
            <c:numRef>
              <c:f>'Chart Data'!$B$31:$B$34</c:f>
              <c:numCache>
                <c:formatCode>_(* #,##0_);_(* \(#,##0\);_(* "-"??_);_(@_)</c:formatCode>
                <c:ptCount val="4"/>
                <c:pt idx="0">
                  <c:v>5001361.666666667</c:v>
                </c:pt>
                <c:pt idx="1">
                  <c:v>775405</c:v>
                </c:pt>
                <c:pt idx="2">
                  <c:v>794635.33333333337</c:v>
                </c:pt>
                <c:pt idx="3">
                  <c:v>121</c:v>
                </c:pt>
              </c:numCache>
            </c:numRef>
          </c:val>
          <c:extLst>
            <c:ext xmlns:c16="http://schemas.microsoft.com/office/drawing/2014/chart" uri="{C3380CC4-5D6E-409C-BE32-E72D297353CC}">
              <c16:uniqueId val="{00000006-B0F2-44CC-BEFC-460EB2603237}"/>
            </c:ext>
          </c:extLst>
        </c:ser>
        <c:dLbls>
          <c:dLblPos val="outEnd"/>
          <c:showLegendKey val="0"/>
          <c:showVal val="1"/>
          <c:showCatName val="0"/>
          <c:showSerName val="0"/>
          <c:showPercent val="0"/>
          <c:showBubbleSize val="0"/>
          <c:showLeaderLines val="1"/>
        </c:dLbls>
        <c:firstSliceAng val="50"/>
      </c:pieChart>
      <c:spPr>
        <a:noFill/>
        <a:ln>
          <a:noFill/>
        </a:ln>
        <a:effectLst/>
      </c:spPr>
    </c:plotArea>
    <c:legend>
      <c:legendPos val="r"/>
      <c:layout>
        <c:manualLayout>
          <c:xMode val="edge"/>
          <c:yMode val="edge"/>
          <c:x val="0.78399920009998758"/>
          <c:y val="0.34366264305563626"/>
          <c:w val="0.20330238720159979"/>
          <c:h val="0.307169097534844"/>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ysClr val="windowText" lastClr="000000"/>
      </a:solidFill>
      <a:round/>
    </a:ln>
    <a:effectLst/>
  </c:spPr>
  <c:txPr>
    <a:bodyPr/>
    <a:lstStyle/>
    <a:p>
      <a:pPr>
        <a:defRPr/>
      </a:pPr>
      <a:endParaRPr lang="en-US"/>
    </a:p>
  </c:txPr>
  <c:printSettings>
    <c:headerFooter/>
    <c:pageMargins b="0.75" l="0.7" r="0.7" t="0.75" header="0.3" footer="0.3"/>
    <c:pageSetup orientation="portrait"/>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7">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lumOff val="2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2.xml><?xml version="1.0" encoding="utf-8"?>
<cs:chartStyle xmlns:cs="http://schemas.microsoft.com/office/drawing/2012/chartStyle" xmlns:a="http://schemas.openxmlformats.org/drawingml/2006/main" id="340">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3.xml><?xml version="1.0" encoding="utf-8"?>
<cs:chartStyle xmlns:cs="http://schemas.microsoft.com/office/drawing/2012/chartStyle" xmlns:a="http://schemas.openxmlformats.org/drawingml/2006/main" id="255">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4.xml><?xml version="1.0" encoding="utf-8"?>
<cs:chartStyle xmlns:cs="http://schemas.microsoft.com/office/drawing/2012/chartStyle" xmlns:a="http://schemas.openxmlformats.org/drawingml/2006/main" id="255">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0</xdr:colOff>
      <xdr:row>12</xdr:row>
      <xdr:rowOff>962025</xdr:rowOff>
    </xdr:from>
    <xdr:to>
      <xdr:col>3</xdr:col>
      <xdr:colOff>2686050</xdr:colOff>
      <xdr:row>31</xdr:row>
      <xdr:rowOff>47625</xdr:rowOff>
    </xdr:to>
    <xdr:graphicFrame macro="">
      <xdr:nvGraphicFramePr>
        <xdr:cNvPr id="2" name="Chart 1">
          <a:extLst>
            <a:ext uri="{FF2B5EF4-FFF2-40B4-BE49-F238E27FC236}">
              <a16:creationId xmlns:a16="http://schemas.microsoft.com/office/drawing/2014/main" id="{A5AFA4F5-2D07-4C64-9752-25D1F469D24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31</xdr:row>
      <xdr:rowOff>28576</xdr:rowOff>
    </xdr:from>
    <xdr:to>
      <xdr:col>3</xdr:col>
      <xdr:colOff>2686050</xdr:colOff>
      <xdr:row>49</xdr:row>
      <xdr:rowOff>28575</xdr:rowOff>
    </xdr:to>
    <xdr:graphicFrame macro="">
      <xdr:nvGraphicFramePr>
        <xdr:cNvPr id="3" name="Chart 2">
          <a:extLst>
            <a:ext uri="{FF2B5EF4-FFF2-40B4-BE49-F238E27FC236}">
              <a16:creationId xmlns:a16="http://schemas.microsoft.com/office/drawing/2014/main" id="{9A149E4D-7D03-4EFD-AF0C-47BB60F5AED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49</xdr:row>
      <xdr:rowOff>0</xdr:rowOff>
    </xdr:from>
    <xdr:to>
      <xdr:col>2</xdr:col>
      <xdr:colOff>257175</xdr:colOff>
      <xdr:row>64</xdr:row>
      <xdr:rowOff>390525</xdr:rowOff>
    </xdr:to>
    <xdr:graphicFrame macro="">
      <xdr:nvGraphicFramePr>
        <xdr:cNvPr id="4" name="Chart 1">
          <a:extLst>
            <a:ext uri="{FF2B5EF4-FFF2-40B4-BE49-F238E27FC236}">
              <a16:creationId xmlns:a16="http://schemas.microsoft.com/office/drawing/2014/main" id="{E8953DBE-CB2F-40C0-9701-ACB61EF321F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266699</xdr:colOff>
      <xdr:row>49</xdr:row>
      <xdr:rowOff>0</xdr:rowOff>
    </xdr:from>
    <xdr:to>
      <xdr:col>3</xdr:col>
      <xdr:colOff>2686049</xdr:colOff>
      <xdr:row>64</xdr:row>
      <xdr:rowOff>390526</xdr:rowOff>
    </xdr:to>
    <xdr:graphicFrame macro="">
      <xdr:nvGraphicFramePr>
        <xdr:cNvPr id="8" name="Chart 1">
          <a:extLst>
            <a:ext uri="{FF2B5EF4-FFF2-40B4-BE49-F238E27FC236}">
              <a16:creationId xmlns:a16="http://schemas.microsoft.com/office/drawing/2014/main" id="{3AA1EB66-239B-4075-92A5-89EAEB18E3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0</xdr:colOff>
      <xdr:row>69</xdr:row>
      <xdr:rowOff>0</xdr:rowOff>
    </xdr:from>
    <xdr:to>
      <xdr:col>4</xdr:col>
      <xdr:colOff>304800</xdr:colOff>
      <xdr:row>70</xdr:row>
      <xdr:rowOff>114300</xdr:rowOff>
    </xdr:to>
    <xdr:sp macro="" textlink="">
      <xdr:nvSpPr>
        <xdr:cNvPr id="3" name="AutoShape 2" descr="Image result for carlisle ma town seal">
          <a:extLst>
            <a:ext uri="{FF2B5EF4-FFF2-40B4-BE49-F238E27FC236}">
              <a16:creationId xmlns:a16="http://schemas.microsoft.com/office/drawing/2014/main" id="{8AC3C1AA-94F5-4935-A13E-021CE7DA9137}"/>
            </a:ext>
          </a:extLst>
        </xdr:cNvPr>
        <xdr:cNvSpPr>
          <a:spLocks noChangeAspect="1" noChangeArrowheads="1"/>
        </xdr:cNvSpPr>
      </xdr:nvSpPr>
      <xdr:spPr bwMode="auto">
        <a:xfrm>
          <a:off x="3476625" y="21297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0</xdr:colOff>
      <xdr:row>69</xdr:row>
      <xdr:rowOff>0</xdr:rowOff>
    </xdr:from>
    <xdr:to>
      <xdr:col>4</xdr:col>
      <xdr:colOff>304800</xdr:colOff>
      <xdr:row>70</xdr:row>
      <xdr:rowOff>114300</xdr:rowOff>
    </xdr:to>
    <xdr:sp macro="" textlink="">
      <xdr:nvSpPr>
        <xdr:cNvPr id="2" name="AutoShape 2" descr="Image result for carlisle ma town seal">
          <a:extLst>
            <a:ext uri="{FF2B5EF4-FFF2-40B4-BE49-F238E27FC236}">
              <a16:creationId xmlns:a16="http://schemas.microsoft.com/office/drawing/2014/main" id="{9735D37F-F3AE-4670-BD18-7FBAC540E659}"/>
            </a:ext>
          </a:extLst>
        </xdr:cNvPr>
        <xdr:cNvSpPr>
          <a:spLocks noChangeAspect="1" noChangeArrowheads="1"/>
        </xdr:cNvSpPr>
      </xdr:nvSpPr>
      <xdr:spPr bwMode="auto">
        <a:xfrm>
          <a:off x="3476625" y="6238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Quarterly">
  <a:themeElements>
    <a:clrScheme name="Custom 1">
      <a:dk1>
        <a:sysClr val="windowText" lastClr="000000"/>
      </a:dk1>
      <a:lt1>
        <a:sysClr val="window" lastClr="FFFFFF"/>
      </a:lt1>
      <a:dk2>
        <a:srgbClr val="3F3F3F"/>
      </a:dk2>
      <a:lt2>
        <a:srgbClr val="E7E6E6"/>
      </a:lt2>
      <a:accent1>
        <a:srgbClr val="002060"/>
      </a:accent1>
      <a:accent2>
        <a:srgbClr val="EE7700"/>
      </a:accent2>
      <a:accent3>
        <a:srgbClr val="D0CECE"/>
      </a:accent3>
      <a:accent4>
        <a:srgbClr val="6F3B55"/>
      </a:accent4>
      <a:accent5>
        <a:srgbClr val="3981D3"/>
      </a:accent5>
      <a:accent6>
        <a:srgbClr val="538135"/>
      </a:accent6>
      <a:hlink>
        <a:srgbClr val="538135"/>
      </a:hlink>
      <a:folHlink>
        <a:srgbClr val="538135"/>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colonialpowergroup.com/franklin/" TargetMode="External"/><Relationship Id="rId2" Type="http://schemas.openxmlformats.org/officeDocument/2006/relationships/hyperlink" Target="https://www.greenenergyconsumers.org/greenpowered" TargetMode="External"/><Relationship Id="rId1" Type="http://schemas.openxmlformats.org/officeDocument/2006/relationships/hyperlink" Target="https://www9.nationalgridus.com/masselectric/home/energychoice/4_greenup_provider.asp"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72"/>
  <sheetViews>
    <sheetView tabSelected="1" workbookViewId="0">
      <selection sqref="A1:D1"/>
    </sheetView>
  </sheetViews>
  <sheetFormatPr defaultColWidth="9.140625" defaultRowHeight="15.75" x14ac:dyDescent="0.25"/>
  <cols>
    <col min="1" max="2" width="37.5703125" style="2" customWidth="1"/>
    <col min="3" max="4" width="40.42578125" style="2" customWidth="1"/>
    <col min="5" max="5" width="9.140625" style="2"/>
    <col min="6" max="6" width="52.28515625" style="2" customWidth="1"/>
    <col min="7" max="16384" width="9.140625" style="2"/>
  </cols>
  <sheetData>
    <row r="1" spans="1:6" x14ac:dyDescent="0.25">
      <c r="A1" s="113" t="s">
        <v>61</v>
      </c>
      <c r="B1" s="113"/>
      <c r="C1" s="113"/>
      <c r="D1" s="113"/>
    </row>
    <row r="2" spans="1:6" x14ac:dyDescent="0.25">
      <c r="A2" s="113" t="s">
        <v>74</v>
      </c>
      <c r="B2" s="113"/>
      <c r="C2" s="113"/>
      <c r="D2" s="113"/>
    </row>
    <row r="3" spans="1:6" ht="17.25" customHeight="1" x14ac:dyDescent="0.25">
      <c r="A3" s="112" t="s">
        <v>75</v>
      </c>
      <c r="B3" s="112"/>
      <c r="C3" s="112"/>
      <c r="D3" s="112"/>
    </row>
    <row r="4" spans="1:6" ht="78.75" customHeight="1" x14ac:dyDescent="0.25">
      <c r="A4" s="107" t="s">
        <v>77</v>
      </c>
      <c r="B4" s="107"/>
      <c r="C4" s="107"/>
      <c r="D4" s="107"/>
    </row>
    <row r="5" spans="1:6" ht="18" customHeight="1" x14ac:dyDescent="0.25">
      <c r="A5" s="117" t="s">
        <v>60</v>
      </c>
      <c r="B5" s="117"/>
      <c r="C5" s="117"/>
      <c r="D5" s="117"/>
    </row>
    <row r="6" spans="1:6" ht="21.75" customHeight="1" x14ac:dyDescent="0.25">
      <c r="A6" s="114" t="s">
        <v>4</v>
      </c>
      <c r="B6" s="115"/>
      <c r="C6" s="115"/>
      <c r="D6" s="116"/>
    </row>
    <row r="7" spans="1:6" s="13" customFormat="1" x14ac:dyDescent="0.25">
      <c r="A7" s="108" t="s">
        <v>11</v>
      </c>
      <c r="B7" s="109"/>
      <c r="C7" s="92" t="s">
        <v>41</v>
      </c>
      <c r="D7" s="93" t="s">
        <v>64</v>
      </c>
    </row>
    <row r="8" spans="1:6" x14ac:dyDescent="0.25">
      <c r="A8" s="110" t="s">
        <v>0</v>
      </c>
      <c r="B8" s="111"/>
      <c r="C8" s="98" t="s">
        <v>46</v>
      </c>
      <c r="D8" s="94" t="s">
        <v>46</v>
      </c>
    </row>
    <row r="9" spans="1:6" x14ac:dyDescent="0.25">
      <c r="A9" s="102" t="s">
        <v>49</v>
      </c>
      <c r="B9" s="103"/>
      <c r="C9" s="99" t="s">
        <v>42</v>
      </c>
      <c r="D9" s="95" t="s">
        <v>65</v>
      </c>
      <c r="F9" s="13"/>
    </row>
    <row r="10" spans="1:6" s="19" customFormat="1" x14ac:dyDescent="0.25">
      <c r="A10" s="104"/>
      <c r="B10" s="105"/>
      <c r="C10" s="96" t="s">
        <v>67</v>
      </c>
      <c r="D10" s="97" t="s">
        <v>66</v>
      </c>
      <c r="F10" s="20"/>
    </row>
    <row r="11" spans="1:6" x14ac:dyDescent="0.25">
      <c r="A11" s="1"/>
      <c r="B11" s="1"/>
      <c r="C11" s="1"/>
    </row>
    <row r="12" spans="1:6" ht="24" customHeight="1" x14ac:dyDescent="0.25">
      <c r="A12" s="12" t="s">
        <v>56</v>
      </c>
      <c r="C12" s="81" t="s">
        <v>15</v>
      </c>
      <c r="D12" s="81" t="s">
        <v>53</v>
      </c>
    </row>
    <row r="13" spans="1:6" ht="76.5" customHeight="1" x14ac:dyDescent="0.25">
      <c r="A13" s="107" t="s">
        <v>57</v>
      </c>
      <c r="B13" s="107"/>
      <c r="C13" s="107"/>
      <c r="D13" s="107"/>
      <c r="F13" s="14"/>
    </row>
    <row r="14" spans="1:6" ht="33.75" customHeight="1" x14ac:dyDescent="0.25"/>
    <row r="15" spans="1:6" ht="27" customHeight="1" x14ac:dyDescent="0.25"/>
    <row r="54" spans="6:6" x14ac:dyDescent="0.25">
      <c r="F54" s="2" t="s">
        <v>7</v>
      </c>
    </row>
    <row r="65" spans="1:4" ht="31.5" customHeight="1" x14ac:dyDescent="0.25">
      <c r="A65" s="106"/>
      <c r="B65" s="106"/>
      <c r="C65" s="106"/>
      <c r="D65" s="106"/>
    </row>
    <row r="68" spans="1:4" x14ac:dyDescent="0.25">
      <c r="A68" s="1"/>
      <c r="B68" s="1"/>
      <c r="C68" s="1"/>
      <c r="D68" s="1"/>
    </row>
    <row r="69" spans="1:4" x14ac:dyDescent="0.25">
      <c r="A69" s="1"/>
      <c r="B69" s="1"/>
      <c r="C69" s="1"/>
      <c r="D69" s="1"/>
    </row>
    <row r="72" spans="1:4" x14ac:dyDescent="0.25">
      <c r="A72" s="2" t="s">
        <v>7</v>
      </c>
    </row>
  </sheetData>
  <mergeCells count="11">
    <mergeCell ref="A3:D3"/>
    <mergeCell ref="A1:D1"/>
    <mergeCell ref="A4:D4"/>
    <mergeCell ref="A2:D2"/>
    <mergeCell ref="A6:D6"/>
    <mergeCell ref="A5:D5"/>
    <mergeCell ref="A9:B10"/>
    <mergeCell ref="A65:D65"/>
    <mergeCell ref="A13:D13"/>
    <mergeCell ref="A7:B7"/>
    <mergeCell ref="A8:B8"/>
  </mergeCells>
  <hyperlinks>
    <hyperlink ref="C12" r:id="rId1" display="Click to NGRID GreenUp Info" xr:uid="{78F5E24D-6E76-4034-8505-3041279DA0CA}"/>
    <hyperlink ref="D12" r:id="rId2" xr:uid="{BF560AC4-8CE8-4FB5-BD0C-A7EA8FE7E30A}"/>
    <hyperlink ref="A5:D5" r:id="rId3" display="Click here for more information about the Program" xr:uid="{1E49FF3A-2906-4A67-8633-15F6D821DC06}"/>
  </hyperlinks>
  <printOptions horizontalCentered="1"/>
  <pageMargins left="0.25" right="0.25" top="0.25" bottom="0" header="0.05" footer="0.05"/>
  <pageSetup scale="63" orientation="portrait" horizontalDpi="4294967293" verticalDpi="4294967293" r:id="rId4"/>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7222A7-064E-4273-87E8-6CE249864792}">
  <dimension ref="A1:AY71"/>
  <sheetViews>
    <sheetView zoomScale="80" zoomScaleNormal="80" workbookViewId="0">
      <selection sqref="A1:N1"/>
    </sheetView>
  </sheetViews>
  <sheetFormatPr defaultColWidth="9.140625" defaultRowHeight="15" x14ac:dyDescent="0.25"/>
  <cols>
    <col min="1" max="1" width="13.7109375" customWidth="1"/>
    <col min="2" max="2" width="12" customWidth="1"/>
    <col min="3" max="3" width="14.42578125" customWidth="1"/>
    <col min="4" max="5" width="12.140625" customWidth="1"/>
    <col min="6" max="7" width="12.28515625" customWidth="1"/>
    <col min="8" max="9" width="10.5703125" customWidth="1"/>
    <col min="10" max="11" width="11.7109375" customWidth="1"/>
    <col min="12" max="12" width="13" customWidth="1"/>
    <col min="13" max="13" width="17.42578125" bestFit="1" customWidth="1"/>
    <col min="14" max="14" width="24.85546875" bestFit="1" customWidth="1"/>
    <col min="15" max="15" width="2.85546875" customWidth="1"/>
    <col min="16" max="16" width="15.42578125" customWidth="1"/>
    <col min="17" max="17" width="12.140625" customWidth="1"/>
    <col min="18" max="18" width="9.7109375" bestFit="1" customWidth="1"/>
    <col min="19" max="19" width="11.5703125" bestFit="1" customWidth="1"/>
    <col min="20" max="20" width="14" customWidth="1"/>
    <col min="21" max="22" width="11.5703125" customWidth="1"/>
    <col min="23" max="23" width="13.42578125" customWidth="1"/>
    <col min="24" max="24" width="10.42578125" customWidth="1"/>
    <col min="25" max="25" width="10.85546875" bestFit="1" customWidth="1"/>
    <col min="26" max="26" width="11.85546875" customWidth="1"/>
    <col min="27" max="28" width="10.42578125" customWidth="1"/>
    <col min="29" max="29" width="12" bestFit="1" customWidth="1"/>
    <col min="30" max="30" width="14.28515625" customWidth="1"/>
    <col min="33" max="33" width="13.7109375" customWidth="1"/>
    <col min="37" max="37" width="13.7109375" customWidth="1"/>
    <col min="41" max="41" width="13.85546875" customWidth="1"/>
    <col min="45" max="45" width="13.5703125" customWidth="1"/>
    <col min="49" max="49" width="11.85546875" customWidth="1"/>
    <col min="50" max="51" width="12.85546875" customWidth="1"/>
  </cols>
  <sheetData>
    <row r="1" spans="1:51" ht="24" customHeight="1" x14ac:dyDescent="0.35">
      <c r="A1" s="130" t="s">
        <v>63</v>
      </c>
      <c r="B1" s="130"/>
      <c r="C1" s="130"/>
      <c r="D1" s="130"/>
      <c r="E1" s="130"/>
      <c r="F1" s="130"/>
      <c r="G1" s="130"/>
      <c r="H1" s="130"/>
      <c r="I1" s="130"/>
      <c r="J1" s="130"/>
      <c r="K1" s="130"/>
      <c r="L1" s="130"/>
      <c r="M1" s="130"/>
      <c r="N1" s="130"/>
      <c r="O1" s="35"/>
      <c r="P1" s="130" t="str">
        <f>+A1</f>
        <v>TOWN OF FRANKLIN COMMUNITY CHOICE POWER SUPPLY PROGRAM (NGRID)</v>
      </c>
      <c r="Q1" s="130"/>
      <c r="R1" s="130"/>
      <c r="S1" s="130"/>
      <c r="T1" s="130"/>
      <c r="U1" s="130"/>
      <c r="V1" s="130"/>
      <c r="W1" s="130"/>
      <c r="X1" s="130"/>
      <c r="Y1" s="130"/>
      <c r="Z1" s="130"/>
      <c r="AA1" s="130"/>
      <c r="AB1" s="130"/>
      <c r="AC1" s="130"/>
      <c r="AD1" s="62"/>
      <c r="AF1" s="124" t="s">
        <v>7</v>
      </c>
      <c r="AG1" s="124"/>
      <c r="AH1" s="124"/>
      <c r="AI1" s="124"/>
      <c r="AJ1" s="124"/>
      <c r="AK1" s="124"/>
      <c r="AL1" s="124"/>
      <c r="AM1" s="124"/>
      <c r="AN1" s="124"/>
      <c r="AO1" s="124"/>
      <c r="AP1" s="124"/>
      <c r="AQ1" s="124"/>
      <c r="AR1" s="124"/>
      <c r="AS1" s="124"/>
      <c r="AT1" s="124"/>
      <c r="AU1" s="124"/>
      <c r="AV1" s="124"/>
      <c r="AW1" s="124"/>
      <c r="AX1" s="124"/>
      <c r="AY1" s="124"/>
    </row>
    <row r="2" spans="1:51" ht="24" customHeight="1" x14ac:dyDescent="0.35">
      <c r="A2" s="130" t="s">
        <v>43</v>
      </c>
      <c r="B2" s="130"/>
      <c r="C2" s="130"/>
      <c r="D2" s="130"/>
      <c r="E2" s="130"/>
      <c r="F2" s="130"/>
      <c r="G2" s="130"/>
      <c r="H2" s="130"/>
      <c r="I2" s="130"/>
      <c r="J2" s="130"/>
      <c r="K2" s="130"/>
      <c r="L2" s="130"/>
      <c r="M2" s="130"/>
      <c r="N2" s="130"/>
      <c r="O2" s="35"/>
      <c r="P2" s="130" t="str">
        <f>+A2</f>
        <v>PRODUCT DETAIL REPORT</v>
      </c>
      <c r="Q2" s="130"/>
      <c r="R2" s="130"/>
      <c r="S2" s="130"/>
      <c r="T2" s="130"/>
      <c r="U2" s="130"/>
      <c r="V2" s="130"/>
      <c r="W2" s="130"/>
      <c r="X2" s="130"/>
      <c r="Y2" s="130"/>
      <c r="Z2" s="130"/>
      <c r="AA2" s="130"/>
      <c r="AB2" s="130"/>
      <c r="AC2" s="130"/>
      <c r="AD2" s="62"/>
      <c r="AF2" s="124" t="s">
        <v>7</v>
      </c>
      <c r="AG2" s="124"/>
      <c r="AH2" s="124"/>
      <c r="AI2" s="124"/>
      <c r="AJ2" s="124"/>
      <c r="AK2" s="124"/>
      <c r="AL2" s="124"/>
      <c r="AM2" s="124"/>
      <c r="AN2" s="124"/>
      <c r="AO2" s="124"/>
      <c r="AP2" s="124"/>
      <c r="AQ2" s="124"/>
      <c r="AR2" s="124"/>
      <c r="AS2" s="124"/>
      <c r="AT2" s="124"/>
      <c r="AU2" s="124"/>
      <c r="AV2" s="124"/>
      <c r="AW2" s="124"/>
      <c r="AX2" s="124"/>
      <c r="AY2" s="124"/>
    </row>
    <row r="4" spans="1:51" ht="23.25" x14ac:dyDescent="0.35">
      <c r="A4" s="118"/>
      <c r="B4" s="119"/>
      <c r="C4" s="119"/>
      <c r="D4" s="119"/>
      <c r="E4" s="119"/>
      <c r="F4" s="119"/>
      <c r="G4" s="119"/>
      <c r="H4" s="119"/>
      <c r="I4" s="119"/>
      <c r="J4" s="119"/>
      <c r="K4" s="119"/>
      <c r="L4" s="119"/>
      <c r="M4" s="119"/>
      <c r="N4" s="120"/>
      <c r="O4" s="35"/>
      <c r="P4" s="121"/>
      <c r="Q4" s="122"/>
      <c r="R4" s="122"/>
      <c r="S4" s="122"/>
      <c r="T4" s="122"/>
      <c r="U4" s="122"/>
      <c r="V4" s="122"/>
      <c r="W4" s="122"/>
      <c r="X4" s="122"/>
      <c r="Y4" s="122"/>
      <c r="Z4" s="122"/>
      <c r="AA4" s="122"/>
      <c r="AB4" s="122"/>
      <c r="AC4" s="122"/>
      <c r="AD4" s="123"/>
      <c r="AF4" s="124">
        <f>A4</f>
        <v>0</v>
      </c>
      <c r="AG4" s="124"/>
      <c r="AH4" s="124"/>
      <c r="AI4" s="124"/>
      <c r="AJ4" s="124"/>
      <c r="AK4" s="124"/>
      <c r="AL4" s="124"/>
      <c r="AM4" s="124"/>
      <c r="AN4" s="124"/>
      <c r="AO4" s="124"/>
      <c r="AP4" s="124"/>
      <c r="AQ4" s="124"/>
      <c r="AR4" s="124"/>
      <c r="AS4" s="124"/>
      <c r="AT4" s="124"/>
      <c r="AU4" s="124"/>
      <c r="AV4" s="124"/>
      <c r="AW4" s="124"/>
      <c r="AX4" s="124"/>
      <c r="AY4" s="124"/>
    </row>
    <row r="5" spans="1:51" ht="15" customHeight="1" x14ac:dyDescent="0.25">
      <c r="A5" s="24"/>
      <c r="B5" s="24"/>
      <c r="C5" s="24"/>
      <c r="D5" s="24"/>
      <c r="E5" s="24"/>
      <c r="F5" s="24"/>
      <c r="G5" s="24"/>
      <c r="H5" s="24"/>
      <c r="I5" s="24"/>
      <c r="J5" s="24"/>
      <c r="K5" s="24"/>
      <c r="L5" s="24"/>
      <c r="M5" s="24"/>
      <c r="N5" s="24"/>
      <c r="P5" s="36"/>
      <c r="Q5" s="125" t="s">
        <v>18</v>
      </c>
      <c r="R5" s="126"/>
      <c r="S5" s="127"/>
      <c r="T5" s="125" t="s">
        <v>31</v>
      </c>
      <c r="U5" s="126"/>
      <c r="V5" s="127"/>
      <c r="W5" s="125" t="s">
        <v>32</v>
      </c>
      <c r="X5" s="126"/>
      <c r="Y5" s="127"/>
      <c r="Z5" s="125" t="s">
        <v>33</v>
      </c>
      <c r="AA5" s="126"/>
      <c r="AB5" s="127"/>
      <c r="AC5" s="25" t="s">
        <v>19</v>
      </c>
      <c r="AD5" s="128" t="s">
        <v>20</v>
      </c>
    </row>
    <row r="6" spans="1:51" s="31" customFormat="1" ht="30" x14ac:dyDescent="0.25">
      <c r="A6" s="26" t="s">
        <v>21</v>
      </c>
      <c r="B6" s="26" t="s">
        <v>22</v>
      </c>
      <c r="C6" s="26" t="s">
        <v>23</v>
      </c>
      <c r="D6" s="26" t="s">
        <v>34</v>
      </c>
      <c r="E6" s="26" t="s">
        <v>35</v>
      </c>
      <c r="F6" s="26" t="s">
        <v>54</v>
      </c>
      <c r="G6" s="26" t="s">
        <v>55</v>
      </c>
      <c r="H6" s="26" t="s">
        <v>36</v>
      </c>
      <c r="I6" s="26" t="s">
        <v>37</v>
      </c>
      <c r="J6" s="26" t="s">
        <v>24</v>
      </c>
      <c r="K6" s="26" t="s">
        <v>25</v>
      </c>
      <c r="L6" s="26" t="s">
        <v>0</v>
      </c>
      <c r="M6" s="26" t="s">
        <v>26</v>
      </c>
      <c r="N6" s="26" t="s">
        <v>27</v>
      </c>
      <c r="O6" s="27"/>
      <c r="P6" s="28" t="s">
        <v>21</v>
      </c>
      <c r="Q6" s="37" t="s">
        <v>28</v>
      </c>
      <c r="R6" s="38" t="s">
        <v>29</v>
      </c>
      <c r="S6" s="39" t="s">
        <v>30</v>
      </c>
      <c r="T6" s="40" t="s">
        <v>28</v>
      </c>
      <c r="U6" s="38" t="s">
        <v>29</v>
      </c>
      <c r="V6" s="39" t="s">
        <v>30</v>
      </c>
      <c r="W6" s="40" t="s">
        <v>38</v>
      </c>
      <c r="X6" s="38" t="s">
        <v>29</v>
      </c>
      <c r="Y6" s="39" t="s">
        <v>30</v>
      </c>
      <c r="Z6" s="40" t="s">
        <v>28</v>
      </c>
      <c r="AA6" s="38" t="s">
        <v>29</v>
      </c>
      <c r="AB6" s="39" t="s">
        <v>30</v>
      </c>
      <c r="AC6" s="39" t="s">
        <v>30</v>
      </c>
      <c r="AD6" s="129"/>
    </row>
    <row r="7" spans="1:51" s="31" customFormat="1" hidden="1" x14ac:dyDescent="0.25">
      <c r="A7" s="29">
        <v>45992</v>
      </c>
      <c r="B7" s="41"/>
      <c r="C7" s="41"/>
      <c r="D7" s="41"/>
      <c r="E7" s="41"/>
      <c r="F7" s="41"/>
      <c r="G7" s="41"/>
      <c r="H7" s="77"/>
      <c r="I7" s="77"/>
      <c r="J7" s="42">
        <f t="shared" ref="J7:J18" si="0">B7+D7+F7+H7</f>
        <v>0</v>
      </c>
      <c r="K7" s="42">
        <f t="shared" ref="K7:K18" si="1">C7+E7+G7+I7</f>
        <v>0</v>
      </c>
      <c r="L7" s="43"/>
      <c r="M7" s="30"/>
      <c r="N7" s="30"/>
      <c r="O7" s="27"/>
      <c r="P7" s="44">
        <f t="shared" ref="P7:P17" si="2">A7</f>
        <v>45992</v>
      </c>
      <c r="Q7" s="63">
        <v>0</v>
      </c>
      <c r="R7" s="43">
        <v>0.13902999999999999</v>
      </c>
      <c r="S7" s="46">
        <f t="shared" ref="S7:S18" si="3">(Q7-R7)*C7</f>
        <v>0</v>
      </c>
      <c r="T7" s="63">
        <v>0</v>
      </c>
      <c r="U7" s="43">
        <v>0.13902999999999999</v>
      </c>
      <c r="V7" s="47">
        <f t="shared" ref="V7:V18" si="4">(T7-U7)*E7</f>
        <v>0</v>
      </c>
      <c r="W7" s="48">
        <v>0</v>
      </c>
      <c r="X7" s="43">
        <v>0.13902999999999999</v>
      </c>
      <c r="Y7" s="46">
        <f t="shared" ref="Y7:Y18" si="5">(W7-X7)*G7</f>
        <v>0</v>
      </c>
      <c r="Z7" s="45"/>
      <c r="AA7" s="43"/>
      <c r="AB7" s="46">
        <f t="shared" ref="AB7:AB18" si="6">(Z7-AA7)*I7</f>
        <v>0</v>
      </c>
      <c r="AC7" s="49">
        <f t="shared" ref="AC7:AC18" si="7">AB7+Y7+S7+V7</f>
        <v>0</v>
      </c>
      <c r="AD7" s="50">
        <f t="shared" ref="AD7:AD18" si="8">IFERROR(C7/B7,0)</f>
        <v>0</v>
      </c>
      <c r="AG7" s="100"/>
    </row>
    <row r="8" spans="1:51" s="31" customFormat="1" hidden="1" x14ac:dyDescent="0.25">
      <c r="A8" s="29">
        <v>45962</v>
      </c>
      <c r="B8" s="41"/>
      <c r="C8" s="41"/>
      <c r="D8" s="41"/>
      <c r="E8" s="41"/>
      <c r="F8" s="41"/>
      <c r="G8" s="41"/>
      <c r="H8" s="77"/>
      <c r="I8" s="77"/>
      <c r="J8" s="42">
        <f t="shared" si="0"/>
        <v>0</v>
      </c>
      <c r="K8" s="42">
        <f t="shared" si="1"/>
        <v>0</v>
      </c>
      <c r="L8" s="43"/>
      <c r="M8" s="30"/>
      <c r="N8" s="30"/>
      <c r="O8" s="27"/>
      <c r="P8" s="44">
        <f t="shared" ref="P8:P30" si="9">A8</f>
        <v>45962</v>
      </c>
      <c r="Q8" s="63">
        <v>0</v>
      </c>
      <c r="R8" s="43">
        <v>0.13902999999999999</v>
      </c>
      <c r="S8" s="46">
        <f t="shared" si="3"/>
        <v>0</v>
      </c>
      <c r="T8" s="63">
        <v>0</v>
      </c>
      <c r="U8" s="43">
        <v>0.13902999999999999</v>
      </c>
      <c r="V8" s="47">
        <f t="shared" si="4"/>
        <v>0</v>
      </c>
      <c r="W8" s="48">
        <v>0</v>
      </c>
      <c r="X8" s="43">
        <v>0.13902999999999999</v>
      </c>
      <c r="Y8" s="46">
        <f t="shared" si="5"/>
        <v>0</v>
      </c>
      <c r="Z8" s="45"/>
      <c r="AA8" s="43"/>
      <c r="AB8" s="46">
        <f t="shared" si="6"/>
        <v>0</v>
      </c>
      <c r="AC8" s="49">
        <f t="shared" si="7"/>
        <v>0</v>
      </c>
      <c r="AD8" s="50">
        <f t="shared" si="8"/>
        <v>0</v>
      </c>
      <c r="AG8" s="100"/>
    </row>
    <row r="9" spans="1:51" s="31" customFormat="1" hidden="1" x14ac:dyDescent="0.25">
      <c r="A9" s="29">
        <v>45931</v>
      </c>
      <c r="B9" s="41"/>
      <c r="C9" s="41"/>
      <c r="D9" s="41"/>
      <c r="E9" s="41"/>
      <c r="F9" s="41"/>
      <c r="G9" s="41"/>
      <c r="H9" s="77"/>
      <c r="I9" s="77"/>
      <c r="J9" s="42">
        <f t="shared" si="0"/>
        <v>0</v>
      </c>
      <c r="K9" s="42">
        <f t="shared" si="1"/>
        <v>0</v>
      </c>
      <c r="L9" s="43" t="s">
        <v>17</v>
      </c>
      <c r="M9" s="30" t="s">
        <v>68</v>
      </c>
      <c r="N9" s="30" t="s">
        <v>69</v>
      </c>
      <c r="O9" s="27"/>
      <c r="P9" s="44">
        <f t="shared" si="2"/>
        <v>45931</v>
      </c>
      <c r="Q9" s="63">
        <v>0</v>
      </c>
      <c r="R9" s="43">
        <v>0.15106</v>
      </c>
      <c r="S9" s="46">
        <f t="shared" si="3"/>
        <v>0</v>
      </c>
      <c r="T9" s="63">
        <v>0</v>
      </c>
      <c r="U9" s="43">
        <v>0.15106</v>
      </c>
      <c r="V9" s="47">
        <f t="shared" si="4"/>
        <v>0</v>
      </c>
      <c r="W9" s="48">
        <v>0</v>
      </c>
      <c r="X9" s="43">
        <v>0.15106</v>
      </c>
      <c r="Y9" s="46">
        <f t="shared" si="5"/>
        <v>0</v>
      </c>
      <c r="Z9" s="45"/>
      <c r="AA9" s="43"/>
      <c r="AB9" s="46">
        <f t="shared" si="6"/>
        <v>0</v>
      </c>
      <c r="AC9" s="49">
        <f t="shared" si="7"/>
        <v>0</v>
      </c>
      <c r="AD9" s="50">
        <f t="shared" si="8"/>
        <v>0</v>
      </c>
      <c r="AG9" s="100"/>
    </row>
    <row r="10" spans="1:51" s="31" customFormat="1" hidden="1" x14ac:dyDescent="0.25">
      <c r="A10" s="29">
        <v>45901</v>
      </c>
      <c r="B10" s="41"/>
      <c r="C10" s="41"/>
      <c r="D10" s="41"/>
      <c r="E10" s="41"/>
      <c r="F10" s="41"/>
      <c r="G10" s="41"/>
      <c r="H10" s="77"/>
      <c r="I10" s="77"/>
      <c r="J10" s="42">
        <f t="shared" si="0"/>
        <v>0</v>
      </c>
      <c r="K10" s="42">
        <f t="shared" si="1"/>
        <v>0</v>
      </c>
      <c r="L10" s="43" t="s">
        <v>17</v>
      </c>
      <c r="M10" s="30" t="s">
        <v>68</v>
      </c>
      <c r="N10" s="30" t="s">
        <v>69</v>
      </c>
      <c r="O10" s="27"/>
      <c r="P10" s="44">
        <f t="shared" si="9"/>
        <v>45901</v>
      </c>
      <c r="Q10" s="63">
        <v>0</v>
      </c>
      <c r="R10" s="43">
        <v>0.15106</v>
      </c>
      <c r="S10" s="46">
        <f t="shared" si="3"/>
        <v>0</v>
      </c>
      <c r="T10" s="63">
        <v>0</v>
      </c>
      <c r="U10" s="43">
        <v>0.15106</v>
      </c>
      <c r="V10" s="47">
        <f t="shared" si="4"/>
        <v>0</v>
      </c>
      <c r="W10" s="48">
        <v>0</v>
      </c>
      <c r="X10" s="43">
        <v>0.15106</v>
      </c>
      <c r="Y10" s="46">
        <f t="shared" si="5"/>
        <v>0</v>
      </c>
      <c r="Z10" s="45"/>
      <c r="AA10" s="43"/>
      <c r="AB10" s="46">
        <f t="shared" si="6"/>
        <v>0</v>
      </c>
      <c r="AC10" s="49">
        <f t="shared" si="7"/>
        <v>0</v>
      </c>
      <c r="AD10" s="50">
        <f t="shared" si="8"/>
        <v>0</v>
      </c>
      <c r="AG10" s="100"/>
    </row>
    <row r="11" spans="1:51" s="31" customFormat="1" hidden="1" x14ac:dyDescent="0.25">
      <c r="A11" s="29">
        <v>45870</v>
      </c>
      <c r="B11" s="41"/>
      <c r="C11" s="41"/>
      <c r="D11" s="41"/>
      <c r="E11" s="41"/>
      <c r="F11" s="41"/>
      <c r="G11" s="41"/>
      <c r="H11" s="77"/>
      <c r="I11" s="77"/>
      <c r="J11" s="42">
        <f t="shared" si="0"/>
        <v>0</v>
      </c>
      <c r="K11" s="42">
        <f t="shared" si="1"/>
        <v>0</v>
      </c>
      <c r="L11" s="43" t="s">
        <v>17</v>
      </c>
      <c r="M11" s="30" t="s">
        <v>68</v>
      </c>
      <c r="N11" s="30" t="s">
        <v>69</v>
      </c>
      <c r="O11" s="27"/>
      <c r="P11" s="44">
        <f t="shared" si="2"/>
        <v>45870</v>
      </c>
      <c r="Q11" s="63">
        <v>0</v>
      </c>
      <c r="R11" s="43">
        <v>0.15106</v>
      </c>
      <c r="S11" s="46">
        <f t="shared" si="3"/>
        <v>0</v>
      </c>
      <c r="T11" s="63">
        <v>0</v>
      </c>
      <c r="U11" s="43">
        <v>0.15106</v>
      </c>
      <c r="V11" s="47">
        <f t="shared" si="4"/>
        <v>0</v>
      </c>
      <c r="W11" s="48">
        <v>0</v>
      </c>
      <c r="X11" s="43">
        <v>0.15106</v>
      </c>
      <c r="Y11" s="46">
        <f t="shared" si="5"/>
        <v>0</v>
      </c>
      <c r="Z11" s="45"/>
      <c r="AA11" s="43"/>
      <c r="AB11" s="46">
        <f t="shared" si="6"/>
        <v>0</v>
      </c>
      <c r="AC11" s="49">
        <f t="shared" si="7"/>
        <v>0</v>
      </c>
      <c r="AD11" s="50">
        <f t="shared" si="8"/>
        <v>0</v>
      </c>
      <c r="AG11" s="100"/>
    </row>
    <row r="12" spans="1:51" s="31" customFormat="1" hidden="1" x14ac:dyDescent="0.25">
      <c r="A12" s="29">
        <v>45839</v>
      </c>
      <c r="B12" s="41"/>
      <c r="C12" s="41"/>
      <c r="D12" s="41"/>
      <c r="E12" s="41"/>
      <c r="F12" s="41"/>
      <c r="G12" s="41"/>
      <c r="H12" s="77"/>
      <c r="I12" s="77"/>
      <c r="J12" s="42">
        <f t="shared" si="0"/>
        <v>0</v>
      </c>
      <c r="K12" s="42">
        <f t="shared" si="1"/>
        <v>0</v>
      </c>
      <c r="L12" s="43" t="s">
        <v>17</v>
      </c>
      <c r="M12" s="30" t="s">
        <v>68</v>
      </c>
      <c r="N12" s="30" t="s">
        <v>69</v>
      </c>
      <c r="O12" s="27"/>
      <c r="P12" s="44">
        <f t="shared" si="9"/>
        <v>45839</v>
      </c>
      <c r="Q12" s="63">
        <v>0.14671999999999999</v>
      </c>
      <c r="R12" s="43">
        <v>0.15106</v>
      </c>
      <c r="S12" s="46">
        <f t="shared" si="3"/>
        <v>0</v>
      </c>
      <c r="T12" s="63">
        <v>0.13408999999999999</v>
      </c>
      <c r="U12" s="43">
        <v>0.15106</v>
      </c>
      <c r="V12" s="47">
        <f t="shared" si="4"/>
        <v>0</v>
      </c>
      <c r="W12" s="48">
        <v>0.14419000000000001</v>
      </c>
      <c r="X12" s="43">
        <v>0.15106</v>
      </c>
      <c r="Y12" s="46">
        <f t="shared" si="5"/>
        <v>0</v>
      </c>
      <c r="Z12" s="45"/>
      <c r="AA12" s="43"/>
      <c r="AB12" s="46">
        <f t="shared" si="6"/>
        <v>0</v>
      </c>
      <c r="AC12" s="49">
        <f t="shared" si="7"/>
        <v>0</v>
      </c>
      <c r="AD12" s="50">
        <f t="shared" si="8"/>
        <v>0</v>
      </c>
      <c r="AG12" s="100"/>
    </row>
    <row r="13" spans="1:51" s="31" customFormat="1" hidden="1" x14ac:dyDescent="0.25">
      <c r="A13" s="29">
        <v>45809</v>
      </c>
      <c r="B13" s="41"/>
      <c r="C13" s="41"/>
      <c r="D13" s="41"/>
      <c r="E13" s="41"/>
      <c r="F13" s="41"/>
      <c r="G13" s="41"/>
      <c r="H13" s="77"/>
      <c r="I13" s="77"/>
      <c r="J13" s="42">
        <f t="shared" si="0"/>
        <v>0</v>
      </c>
      <c r="K13" s="42">
        <f t="shared" si="1"/>
        <v>0</v>
      </c>
      <c r="L13" s="43" t="s">
        <v>17</v>
      </c>
      <c r="M13" s="30" t="s">
        <v>68</v>
      </c>
      <c r="N13" s="30" t="s">
        <v>69</v>
      </c>
      <c r="O13" s="27"/>
      <c r="P13" s="44">
        <f t="shared" si="2"/>
        <v>45809</v>
      </c>
      <c r="Q13" s="63">
        <v>0.14671999999999999</v>
      </c>
      <c r="R13" s="43">
        <v>0.15106</v>
      </c>
      <c r="S13" s="46">
        <f t="shared" si="3"/>
        <v>0</v>
      </c>
      <c r="T13" s="63">
        <v>0.13408999999999999</v>
      </c>
      <c r="U13" s="43">
        <v>0.15106</v>
      </c>
      <c r="V13" s="47">
        <f t="shared" si="4"/>
        <v>0</v>
      </c>
      <c r="W13" s="48">
        <v>0.14419000000000001</v>
      </c>
      <c r="X13" s="43">
        <v>0.15106</v>
      </c>
      <c r="Y13" s="46">
        <f t="shared" si="5"/>
        <v>0</v>
      </c>
      <c r="Z13" s="45"/>
      <c r="AA13" s="43"/>
      <c r="AB13" s="46">
        <f t="shared" si="6"/>
        <v>0</v>
      </c>
      <c r="AC13" s="49">
        <f t="shared" si="7"/>
        <v>0</v>
      </c>
      <c r="AD13" s="50">
        <f t="shared" si="8"/>
        <v>0</v>
      </c>
      <c r="AG13" s="100"/>
    </row>
    <row r="14" spans="1:51" s="31" customFormat="1" hidden="1" x14ac:dyDescent="0.25">
      <c r="A14" s="29">
        <v>45778</v>
      </c>
      <c r="B14" s="41"/>
      <c r="C14" s="41"/>
      <c r="D14" s="41"/>
      <c r="E14" s="41"/>
      <c r="F14" s="41"/>
      <c r="G14" s="41"/>
      <c r="H14" s="77"/>
      <c r="I14" s="77"/>
      <c r="J14" s="42">
        <f t="shared" si="0"/>
        <v>0</v>
      </c>
      <c r="K14" s="42">
        <f t="shared" si="1"/>
        <v>0</v>
      </c>
      <c r="L14" s="43" t="s">
        <v>17</v>
      </c>
      <c r="M14" s="30" t="s">
        <v>68</v>
      </c>
      <c r="N14" s="30" t="s">
        <v>69</v>
      </c>
      <c r="O14" s="27"/>
      <c r="P14" s="44">
        <f t="shared" si="9"/>
        <v>45778</v>
      </c>
      <c r="Q14" s="63">
        <v>0.14671999999999999</v>
      </c>
      <c r="R14" s="43">
        <v>0.15106</v>
      </c>
      <c r="S14" s="46">
        <f t="shared" si="3"/>
        <v>0</v>
      </c>
      <c r="T14" s="63">
        <v>0.13408999999999999</v>
      </c>
      <c r="U14" s="43">
        <v>0.15106</v>
      </c>
      <c r="V14" s="47">
        <f t="shared" si="4"/>
        <v>0</v>
      </c>
      <c r="W14" s="48">
        <v>0.14419000000000001</v>
      </c>
      <c r="X14" s="43">
        <v>0.15106</v>
      </c>
      <c r="Y14" s="46">
        <f t="shared" si="5"/>
        <v>0</v>
      </c>
      <c r="Z14" s="45"/>
      <c r="AA14" s="43"/>
      <c r="AB14" s="46">
        <f t="shared" si="6"/>
        <v>0</v>
      </c>
      <c r="AC14" s="49">
        <f t="shared" si="7"/>
        <v>0</v>
      </c>
      <c r="AD14" s="50">
        <f t="shared" si="8"/>
        <v>0</v>
      </c>
      <c r="AG14" s="100"/>
    </row>
    <row r="15" spans="1:51" s="31" customFormat="1" hidden="1" x14ac:dyDescent="0.25">
      <c r="A15" s="29">
        <v>45748</v>
      </c>
      <c r="B15" s="41"/>
      <c r="C15" s="41"/>
      <c r="D15" s="41"/>
      <c r="E15" s="41"/>
      <c r="F15" s="41"/>
      <c r="G15" s="41"/>
      <c r="H15" s="77"/>
      <c r="I15" s="77"/>
      <c r="J15" s="42">
        <f t="shared" si="0"/>
        <v>0</v>
      </c>
      <c r="K15" s="42">
        <f t="shared" si="1"/>
        <v>0</v>
      </c>
      <c r="L15" s="43" t="s">
        <v>17</v>
      </c>
      <c r="M15" s="30" t="s">
        <v>68</v>
      </c>
      <c r="N15" s="30" t="s">
        <v>69</v>
      </c>
      <c r="O15" s="27"/>
      <c r="P15" s="44">
        <f t="shared" si="2"/>
        <v>45748</v>
      </c>
      <c r="Q15" s="63">
        <v>0.14671999999999999</v>
      </c>
      <c r="R15" s="43">
        <v>0.15106</v>
      </c>
      <c r="S15" s="46">
        <f t="shared" si="3"/>
        <v>0</v>
      </c>
      <c r="T15" s="63">
        <v>0.13408999999999999</v>
      </c>
      <c r="U15" s="43">
        <v>0.15106</v>
      </c>
      <c r="V15" s="47">
        <f t="shared" si="4"/>
        <v>0</v>
      </c>
      <c r="W15" s="48">
        <v>0.14946000000000001</v>
      </c>
      <c r="X15" s="43">
        <v>0.15106</v>
      </c>
      <c r="Y15" s="46">
        <f t="shared" si="5"/>
        <v>0</v>
      </c>
      <c r="Z15" s="45"/>
      <c r="AA15" s="43"/>
      <c r="AB15" s="46">
        <f t="shared" si="6"/>
        <v>0</v>
      </c>
      <c r="AC15" s="49">
        <f t="shared" si="7"/>
        <v>0</v>
      </c>
      <c r="AD15" s="50">
        <f t="shared" si="8"/>
        <v>0</v>
      </c>
      <c r="AG15" s="100"/>
    </row>
    <row r="16" spans="1:51" s="31" customFormat="1" x14ac:dyDescent="0.25">
      <c r="A16" s="29">
        <v>45717</v>
      </c>
      <c r="B16" s="41">
        <v>7671</v>
      </c>
      <c r="C16" s="41">
        <v>4213566</v>
      </c>
      <c r="D16" s="41">
        <v>628</v>
      </c>
      <c r="E16" s="41">
        <v>670136</v>
      </c>
      <c r="F16" s="41">
        <v>38</v>
      </c>
      <c r="G16" s="41">
        <v>756720</v>
      </c>
      <c r="H16" s="77"/>
      <c r="I16" s="77"/>
      <c r="J16" s="42">
        <f t="shared" si="0"/>
        <v>8337</v>
      </c>
      <c r="K16" s="42">
        <f t="shared" si="1"/>
        <v>5640422</v>
      </c>
      <c r="L16" s="43" t="s">
        <v>17</v>
      </c>
      <c r="M16" s="30" t="s">
        <v>68</v>
      </c>
      <c r="N16" s="30" t="s">
        <v>69</v>
      </c>
      <c r="O16" s="27"/>
      <c r="P16" s="44">
        <f t="shared" si="9"/>
        <v>45717</v>
      </c>
      <c r="Q16" s="63">
        <v>0.14671999999999999</v>
      </c>
      <c r="R16" s="43">
        <v>0.15106</v>
      </c>
      <c r="S16" s="46">
        <f t="shared" si="3"/>
        <v>-18286.876440000044</v>
      </c>
      <c r="T16" s="63">
        <v>0.13408999999999999</v>
      </c>
      <c r="U16" s="43">
        <v>0.15106</v>
      </c>
      <c r="V16" s="47">
        <f t="shared" si="4"/>
        <v>-11372.207920000008</v>
      </c>
      <c r="W16" s="48">
        <v>0.14946000000000001</v>
      </c>
      <c r="X16" s="43">
        <v>0.15106</v>
      </c>
      <c r="Y16" s="46">
        <f t="shared" si="5"/>
        <v>-1210.7519999999927</v>
      </c>
      <c r="Z16" s="45"/>
      <c r="AA16" s="43"/>
      <c r="AB16" s="46">
        <f t="shared" si="6"/>
        <v>0</v>
      </c>
      <c r="AC16" s="49">
        <f t="shared" si="7"/>
        <v>-30869.836360000045</v>
      </c>
      <c r="AD16" s="50">
        <f t="shared" si="8"/>
        <v>549.2850997262417</v>
      </c>
      <c r="AG16" s="100"/>
    </row>
    <row r="17" spans="1:33" s="31" customFormat="1" x14ac:dyDescent="0.25">
      <c r="A17" s="29">
        <v>45689</v>
      </c>
      <c r="B17" s="41">
        <v>7705</v>
      </c>
      <c r="C17" s="41">
        <v>5089148</v>
      </c>
      <c r="D17" s="41">
        <v>633</v>
      </c>
      <c r="E17" s="41">
        <v>774248</v>
      </c>
      <c r="F17" s="41">
        <v>38</v>
      </c>
      <c r="G17" s="41">
        <v>805388</v>
      </c>
      <c r="H17" s="77"/>
      <c r="I17" s="77"/>
      <c r="J17" s="42">
        <f t="shared" si="0"/>
        <v>8376</v>
      </c>
      <c r="K17" s="42">
        <f t="shared" si="1"/>
        <v>6668784</v>
      </c>
      <c r="L17" s="43" t="s">
        <v>17</v>
      </c>
      <c r="M17" s="30" t="s">
        <v>68</v>
      </c>
      <c r="N17" s="30" t="s">
        <v>69</v>
      </c>
      <c r="O17" s="27"/>
      <c r="P17" s="44">
        <f t="shared" si="2"/>
        <v>45689</v>
      </c>
      <c r="Q17" s="63">
        <v>0.14671999999999999</v>
      </c>
      <c r="R17" s="43">
        <v>0.15106</v>
      </c>
      <c r="S17" s="46">
        <f t="shared" si="3"/>
        <v>-22086.902320000052</v>
      </c>
      <c r="T17" s="63">
        <v>0.13408999999999999</v>
      </c>
      <c r="U17" s="43">
        <v>0.15106</v>
      </c>
      <c r="V17" s="47">
        <f t="shared" si="4"/>
        <v>-13138.988560000011</v>
      </c>
      <c r="W17" s="48">
        <v>0.14946000000000001</v>
      </c>
      <c r="X17" s="43">
        <v>0.15106</v>
      </c>
      <c r="Y17" s="46">
        <f t="shared" si="5"/>
        <v>-1288.6207999999922</v>
      </c>
      <c r="Z17" s="45"/>
      <c r="AA17" s="43"/>
      <c r="AB17" s="46">
        <f t="shared" si="6"/>
        <v>0</v>
      </c>
      <c r="AC17" s="49">
        <f t="shared" si="7"/>
        <v>-36514.511680000054</v>
      </c>
      <c r="AD17" s="50">
        <f t="shared" si="8"/>
        <v>660.49941596366</v>
      </c>
      <c r="AG17" s="100"/>
    </row>
    <row r="18" spans="1:33" s="31" customFormat="1" x14ac:dyDescent="0.25">
      <c r="A18" s="29">
        <v>45658</v>
      </c>
      <c r="B18" s="41">
        <v>7746</v>
      </c>
      <c r="C18" s="41">
        <v>5650047</v>
      </c>
      <c r="D18" s="41">
        <v>643</v>
      </c>
      <c r="E18" s="41">
        <v>831866</v>
      </c>
      <c r="F18" s="41">
        <v>38</v>
      </c>
      <c r="G18" s="41">
        <v>821798</v>
      </c>
      <c r="H18" s="77"/>
      <c r="I18" s="77"/>
      <c r="J18" s="42">
        <f t="shared" si="0"/>
        <v>8427</v>
      </c>
      <c r="K18" s="42">
        <f t="shared" si="1"/>
        <v>7303711</v>
      </c>
      <c r="L18" s="43" t="s">
        <v>17</v>
      </c>
      <c r="M18" s="30" t="s">
        <v>68</v>
      </c>
      <c r="N18" s="30" t="s">
        <v>69</v>
      </c>
      <c r="O18" s="27"/>
      <c r="P18" s="44">
        <f t="shared" si="9"/>
        <v>45658</v>
      </c>
      <c r="Q18" s="63">
        <v>0.16028999999999999</v>
      </c>
      <c r="R18" s="43">
        <v>0.15106</v>
      </c>
      <c r="S18" s="46">
        <f t="shared" si="3"/>
        <v>52149.933809999937</v>
      </c>
      <c r="T18" s="63">
        <v>0.14823</v>
      </c>
      <c r="U18" s="43">
        <v>0.15106</v>
      </c>
      <c r="V18" s="47">
        <f t="shared" si="4"/>
        <v>-2354.1807799999992</v>
      </c>
      <c r="W18" s="48">
        <v>0.17452999999999999</v>
      </c>
      <c r="X18" s="43">
        <v>0.15106</v>
      </c>
      <c r="Y18" s="46">
        <f t="shared" si="5"/>
        <v>19287.599059999993</v>
      </c>
      <c r="Z18" s="45"/>
      <c r="AA18" s="43"/>
      <c r="AB18" s="46">
        <f t="shared" si="6"/>
        <v>0</v>
      </c>
      <c r="AC18" s="49">
        <f t="shared" si="7"/>
        <v>69083.352089999942</v>
      </c>
      <c r="AD18" s="50">
        <f t="shared" si="8"/>
        <v>729.41479473276524</v>
      </c>
      <c r="AG18" s="100"/>
    </row>
    <row r="19" spans="1:33" s="31" customFormat="1" x14ac:dyDescent="0.25">
      <c r="A19" s="29">
        <v>45627</v>
      </c>
      <c r="B19" s="41">
        <v>7788</v>
      </c>
      <c r="C19" s="41">
        <v>5959781</v>
      </c>
      <c r="D19" s="41">
        <v>632</v>
      </c>
      <c r="E19" s="41">
        <v>772184</v>
      </c>
      <c r="F19" s="41">
        <v>55</v>
      </c>
      <c r="G19" s="41">
        <v>914283</v>
      </c>
      <c r="H19" s="77"/>
      <c r="I19" s="77"/>
      <c r="J19" s="42">
        <f t="shared" ref="J19" si="10">B19+D19+F19+H19</f>
        <v>8475</v>
      </c>
      <c r="K19" s="42">
        <f t="shared" ref="K19" si="11">C19+E19+G19+I19</f>
        <v>7646248</v>
      </c>
      <c r="L19" s="43" t="s">
        <v>17</v>
      </c>
      <c r="M19" s="30" t="s">
        <v>68</v>
      </c>
      <c r="N19" s="30" t="s">
        <v>69</v>
      </c>
      <c r="O19" s="27"/>
      <c r="P19" s="44">
        <f t="shared" ref="P19" si="12">A19</f>
        <v>45627</v>
      </c>
      <c r="Q19" s="63">
        <v>0.16028999999999999</v>
      </c>
      <c r="R19" s="43">
        <v>0.15106</v>
      </c>
      <c r="S19" s="46">
        <f t="shared" ref="S19" si="13">(Q19-R19)*C19</f>
        <v>55008.778629999928</v>
      </c>
      <c r="T19" s="63">
        <v>0.14823</v>
      </c>
      <c r="U19" s="43">
        <v>0.15106</v>
      </c>
      <c r="V19" s="47">
        <f t="shared" ref="V19" si="14">(T19-U19)*E19</f>
        <v>-2185.2807199999993</v>
      </c>
      <c r="W19" s="48">
        <v>0.17452999999999999</v>
      </c>
      <c r="X19" s="43">
        <v>0.15106</v>
      </c>
      <c r="Y19" s="46">
        <f t="shared" ref="Y19" si="15">(W19-X19)*G19</f>
        <v>21458.22200999999</v>
      </c>
      <c r="Z19" s="45"/>
      <c r="AA19" s="43"/>
      <c r="AB19" s="46">
        <f t="shared" ref="AB19" si="16">(Z19-AA19)*I19</f>
        <v>0</v>
      </c>
      <c r="AC19" s="49">
        <f t="shared" ref="AC19" si="17">AB19+Y19+S19+V19</f>
        <v>74281.71991999993</v>
      </c>
      <c r="AD19" s="50">
        <f t="shared" ref="AD19" si="18">IFERROR(C19/B19,0)</f>
        <v>765.25179763739084</v>
      </c>
      <c r="AG19" s="100"/>
    </row>
    <row r="20" spans="1:33" s="31" customFormat="1" x14ac:dyDescent="0.25">
      <c r="A20" s="29">
        <v>45597</v>
      </c>
      <c r="B20" s="41">
        <v>7807</v>
      </c>
      <c r="C20" s="41">
        <v>4995145</v>
      </c>
      <c r="D20" s="41">
        <v>675</v>
      </c>
      <c r="E20" s="41">
        <v>699710</v>
      </c>
      <c r="F20" s="41">
        <v>54</v>
      </c>
      <c r="G20" s="41">
        <v>792969</v>
      </c>
      <c r="H20" s="77"/>
      <c r="I20" s="77"/>
      <c r="J20" s="42">
        <f t="shared" ref="J20:J30" si="19">B20+D20+F20+H20</f>
        <v>8536</v>
      </c>
      <c r="K20" s="42">
        <f t="shared" ref="K20:K30" si="20">C20+E20+G20+I20</f>
        <v>6487824</v>
      </c>
      <c r="L20" s="43" t="s">
        <v>17</v>
      </c>
      <c r="M20" s="30" t="s">
        <v>68</v>
      </c>
      <c r="N20" s="30" t="s">
        <v>69</v>
      </c>
      <c r="O20" s="27"/>
      <c r="P20" s="44">
        <f t="shared" si="9"/>
        <v>45597</v>
      </c>
      <c r="Q20" s="63">
        <v>0.16028999999999999</v>
      </c>
      <c r="R20" s="43">
        <v>0.15106</v>
      </c>
      <c r="S20" s="46">
        <f t="shared" ref="S20:S30" si="21">(Q20-R20)*C20</f>
        <v>46105.188349999939</v>
      </c>
      <c r="T20" s="63">
        <v>0.14823</v>
      </c>
      <c r="U20" s="43">
        <v>0.15106</v>
      </c>
      <c r="V20" s="47">
        <f t="shared" ref="V20:V30" si="22">(T20-U20)*E20</f>
        <v>-1980.1792999999993</v>
      </c>
      <c r="W20" s="48">
        <v>0.17452999999999999</v>
      </c>
      <c r="X20" s="43">
        <v>0.15106</v>
      </c>
      <c r="Y20" s="46">
        <f t="shared" ref="Y20:Y30" si="23">(W20-X20)*G20</f>
        <v>18610.982429999993</v>
      </c>
      <c r="Z20" s="45"/>
      <c r="AA20" s="43"/>
      <c r="AB20" s="46">
        <f t="shared" ref="AB20:AB30" si="24">(Z20-AA20)*I20</f>
        <v>0</v>
      </c>
      <c r="AC20" s="49">
        <f t="shared" ref="AC20:AC30" si="25">AB20+Y20+S20+V20</f>
        <v>62735.991479999931</v>
      </c>
      <c r="AD20" s="50">
        <f t="shared" ref="AD20:AD30" si="26">IFERROR(C20/B20,0)</f>
        <v>639.82899961572946</v>
      </c>
      <c r="AG20" s="100"/>
    </row>
    <row r="21" spans="1:33" s="31" customFormat="1" x14ac:dyDescent="0.25">
      <c r="A21" s="29">
        <v>45566</v>
      </c>
      <c r="B21" s="41">
        <v>7882</v>
      </c>
      <c r="C21" s="41">
        <v>4457295</v>
      </c>
      <c r="D21" s="41">
        <v>684</v>
      </c>
      <c r="E21" s="41">
        <v>735089</v>
      </c>
      <c r="F21" s="41">
        <v>55</v>
      </c>
      <c r="G21" s="41">
        <v>764400</v>
      </c>
      <c r="H21" s="77"/>
      <c r="I21" s="77"/>
      <c r="J21" s="42">
        <f t="shared" si="19"/>
        <v>8621</v>
      </c>
      <c r="K21" s="42">
        <f t="shared" si="20"/>
        <v>5956784</v>
      </c>
      <c r="L21" s="43" t="s">
        <v>17</v>
      </c>
      <c r="M21" s="30" t="s">
        <v>68</v>
      </c>
      <c r="N21" s="30" t="s">
        <v>69</v>
      </c>
      <c r="O21" s="27"/>
      <c r="P21" s="44">
        <f t="shared" si="9"/>
        <v>45566</v>
      </c>
      <c r="Q21" s="63">
        <v>0.16055</v>
      </c>
      <c r="R21" s="43">
        <v>0.15106</v>
      </c>
      <c r="S21" s="46">
        <f t="shared" si="21"/>
        <v>42299.729549999996</v>
      </c>
      <c r="T21" s="63">
        <v>0.14823</v>
      </c>
      <c r="U21" s="43">
        <v>0.15106</v>
      </c>
      <c r="V21" s="47">
        <f t="shared" si="22"/>
        <v>-2080.3018699999993</v>
      </c>
      <c r="W21" s="48">
        <v>0.12262000000000001</v>
      </c>
      <c r="X21" s="43">
        <v>0.15106</v>
      </c>
      <c r="Y21" s="46">
        <f t="shared" si="23"/>
        <v>-21739.535999999996</v>
      </c>
      <c r="Z21" s="45"/>
      <c r="AA21" s="43"/>
      <c r="AB21" s="46">
        <f t="shared" si="24"/>
        <v>0</v>
      </c>
      <c r="AC21" s="49">
        <f t="shared" si="25"/>
        <v>18479.891680000001</v>
      </c>
      <c r="AD21" s="50">
        <f t="shared" si="26"/>
        <v>565.50304491245879</v>
      </c>
      <c r="AG21" s="100"/>
    </row>
    <row r="22" spans="1:33" s="31" customFormat="1" x14ac:dyDescent="0.25">
      <c r="A22" s="29">
        <v>45536</v>
      </c>
      <c r="B22" s="41">
        <v>7927</v>
      </c>
      <c r="C22" s="41">
        <v>3922115</v>
      </c>
      <c r="D22" s="41">
        <v>702</v>
      </c>
      <c r="E22" s="41">
        <v>693442</v>
      </c>
      <c r="F22" s="41">
        <v>55</v>
      </c>
      <c r="G22" s="41">
        <v>713879</v>
      </c>
      <c r="H22" s="77"/>
      <c r="I22" s="77"/>
      <c r="J22" s="42">
        <f t="shared" si="19"/>
        <v>8684</v>
      </c>
      <c r="K22" s="42">
        <f t="shared" si="20"/>
        <v>5329436</v>
      </c>
      <c r="L22" s="43" t="s">
        <v>17</v>
      </c>
      <c r="M22" s="30" t="s">
        <v>68</v>
      </c>
      <c r="N22" s="30" t="s">
        <v>69</v>
      </c>
      <c r="O22" s="27"/>
      <c r="P22" s="44">
        <f t="shared" si="9"/>
        <v>45536</v>
      </c>
      <c r="Q22" s="63">
        <v>0.16055</v>
      </c>
      <c r="R22" s="43">
        <v>0.15106</v>
      </c>
      <c r="S22" s="46">
        <f t="shared" si="21"/>
        <v>37220.871349999994</v>
      </c>
      <c r="T22" s="63">
        <v>0.14823</v>
      </c>
      <c r="U22" s="43">
        <v>0.15106</v>
      </c>
      <c r="V22" s="47">
        <f t="shared" si="22"/>
        <v>-1962.4408599999995</v>
      </c>
      <c r="W22" s="48">
        <v>0.12262000000000001</v>
      </c>
      <c r="X22" s="43">
        <v>0.15106</v>
      </c>
      <c r="Y22" s="46">
        <f t="shared" si="23"/>
        <v>-20302.718759999996</v>
      </c>
      <c r="Z22" s="45"/>
      <c r="AA22" s="43"/>
      <c r="AB22" s="46">
        <f t="shared" si="24"/>
        <v>0</v>
      </c>
      <c r="AC22" s="49">
        <f t="shared" si="25"/>
        <v>14955.711729999999</v>
      </c>
      <c r="AD22" s="50">
        <f t="shared" si="26"/>
        <v>494.77923552415797</v>
      </c>
      <c r="AG22" s="100"/>
    </row>
    <row r="23" spans="1:33" s="31" customFormat="1" x14ac:dyDescent="0.25">
      <c r="A23" s="29">
        <v>45505</v>
      </c>
      <c r="B23" s="41">
        <v>8016</v>
      </c>
      <c r="C23" s="41">
        <v>6024571</v>
      </c>
      <c r="D23" s="41">
        <v>709</v>
      </c>
      <c r="E23" s="41">
        <v>887563</v>
      </c>
      <c r="F23" s="41">
        <v>57</v>
      </c>
      <c r="G23" s="41">
        <v>870435</v>
      </c>
      <c r="H23" s="77"/>
      <c r="I23" s="77"/>
      <c r="J23" s="42">
        <f t="shared" si="19"/>
        <v>8782</v>
      </c>
      <c r="K23" s="42">
        <f t="shared" si="20"/>
        <v>7782569</v>
      </c>
      <c r="L23" s="43" t="s">
        <v>17</v>
      </c>
      <c r="M23" s="30" t="s">
        <v>68</v>
      </c>
      <c r="N23" s="30" t="s">
        <v>69</v>
      </c>
      <c r="O23" s="27"/>
      <c r="P23" s="44">
        <f t="shared" si="9"/>
        <v>45505</v>
      </c>
      <c r="Q23" s="63">
        <v>0.16055</v>
      </c>
      <c r="R23" s="43">
        <v>0.15106</v>
      </c>
      <c r="S23" s="46">
        <f t="shared" si="21"/>
        <v>57173.178789999991</v>
      </c>
      <c r="T23" s="63">
        <v>0.14823</v>
      </c>
      <c r="U23" s="43">
        <v>0.15106</v>
      </c>
      <c r="V23" s="47">
        <f t="shared" si="22"/>
        <v>-2511.8032899999994</v>
      </c>
      <c r="W23" s="48">
        <v>0.12262000000000001</v>
      </c>
      <c r="X23" s="43">
        <v>0.15106</v>
      </c>
      <c r="Y23" s="46">
        <f t="shared" si="23"/>
        <v>-24755.171399999996</v>
      </c>
      <c r="Z23" s="45"/>
      <c r="AA23" s="43"/>
      <c r="AB23" s="46">
        <f t="shared" si="24"/>
        <v>0</v>
      </c>
      <c r="AC23" s="49">
        <f t="shared" si="25"/>
        <v>29906.204099999995</v>
      </c>
      <c r="AD23" s="50">
        <f t="shared" si="26"/>
        <v>751.56823852295406</v>
      </c>
      <c r="AG23" s="100"/>
    </row>
    <row r="24" spans="1:33" s="31" customFormat="1" x14ac:dyDescent="0.25">
      <c r="A24" s="29">
        <v>45474</v>
      </c>
      <c r="B24" s="41">
        <v>8120</v>
      </c>
      <c r="C24" s="41">
        <v>8191362</v>
      </c>
      <c r="D24" s="41">
        <v>711</v>
      </c>
      <c r="E24" s="41">
        <v>1094272</v>
      </c>
      <c r="F24" s="41">
        <v>56</v>
      </c>
      <c r="G24" s="41">
        <v>943913</v>
      </c>
      <c r="H24" s="77"/>
      <c r="I24" s="77"/>
      <c r="J24" s="42">
        <f t="shared" si="19"/>
        <v>8887</v>
      </c>
      <c r="K24" s="42">
        <f t="shared" si="20"/>
        <v>10229547</v>
      </c>
      <c r="L24" s="43" t="s">
        <v>17</v>
      </c>
      <c r="M24" s="30" t="s">
        <v>68</v>
      </c>
      <c r="N24" s="30" t="s">
        <v>69</v>
      </c>
      <c r="O24" s="27"/>
      <c r="P24" s="44">
        <f t="shared" si="9"/>
        <v>45474</v>
      </c>
      <c r="Q24" s="45">
        <v>0.18212999999999999</v>
      </c>
      <c r="R24" s="43">
        <v>0.15106</v>
      </c>
      <c r="S24" s="46">
        <f t="shared" si="21"/>
        <v>254505.61733999988</v>
      </c>
      <c r="T24" s="45">
        <v>0.17262</v>
      </c>
      <c r="U24" s="43">
        <v>0.15106</v>
      </c>
      <c r="V24" s="47">
        <f t="shared" si="22"/>
        <v>23592.504319999996</v>
      </c>
      <c r="W24" s="48">
        <v>0.11029</v>
      </c>
      <c r="X24" s="43">
        <v>0.15106</v>
      </c>
      <c r="Y24" s="46">
        <f t="shared" si="23"/>
        <v>-38483.333010000002</v>
      </c>
      <c r="Z24" s="45"/>
      <c r="AA24" s="43"/>
      <c r="AB24" s="46">
        <f t="shared" si="24"/>
        <v>0</v>
      </c>
      <c r="AC24" s="49">
        <f t="shared" si="25"/>
        <v>239614.78864999989</v>
      </c>
      <c r="AD24" s="50">
        <f t="shared" si="26"/>
        <v>1008.7884236453202</v>
      </c>
      <c r="AG24" s="100"/>
    </row>
    <row r="25" spans="1:33" s="31" customFormat="1" x14ac:dyDescent="0.25">
      <c r="A25" s="29">
        <v>45444</v>
      </c>
      <c r="B25" s="41">
        <v>8193</v>
      </c>
      <c r="C25" s="41">
        <v>7654916</v>
      </c>
      <c r="D25" s="41">
        <v>720</v>
      </c>
      <c r="E25" s="41">
        <v>981907</v>
      </c>
      <c r="F25" s="41">
        <v>59</v>
      </c>
      <c r="G25" s="41">
        <v>880330</v>
      </c>
      <c r="H25" s="77"/>
      <c r="I25" s="77"/>
      <c r="J25" s="42">
        <f t="shared" si="19"/>
        <v>8972</v>
      </c>
      <c r="K25" s="42">
        <f t="shared" si="20"/>
        <v>9517153</v>
      </c>
      <c r="L25" s="43" t="s">
        <v>17</v>
      </c>
      <c r="M25" s="30" t="s">
        <v>68</v>
      </c>
      <c r="N25" s="30" t="s">
        <v>69</v>
      </c>
      <c r="O25" s="27"/>
      <c r="P25" s="44">
        <f t="shared" si="9"/>
        <v>45444</v>
      </c>
      <c r="Q25" s="45">
        <v>0.18212999999999999</v>
      </c>
      <c r="R25" s="43">
        <v>0.15106</v>
      </c>
      <c r="S25" s="46">
        <f t="shared" si="21"/>
        <v>237838.24011999989</v>
      </c>
      <c r="T25" s="45">
        <v>0.17262</v>
      </c>
      <c r="U25" s="43">
        <v>0.15106</v>
      </c>
      <c r="V25" s="47">
        <f t="shared" si="22"/>
        <v>21169.914919999996</v>
      </c>
      <c r="W25" s="48">
        <v>0.11029</v>
      </c>
      <c r="X25" s="43">
        <v>0.15106</v>
      </c>
      <c r="Y25" s="46">
        <f t="shared" si="23"/>
        <v>-35891.054100000001</v>
      </c>
      <c r="Z25" s="45"/>
      <c r="AA25" s="43"/>
      <c r="AB25" s="46">
        <f t="shared" si="24"/>
        <v>0</v>
      </c>
      <c r="AC25" s="49">
        <f t="shared" si="25"/>
        <v>223117.10093999986</v>
      </c>
      <c r="AD25" s="50">
        <f t="shared" si="26"/>
        <v>934.32393506652022</v>
      </c>
      <c r="AG25" s="100"/>
    </row>
    <row r="26" spans="1:33" s="31" customFormat="1" x14ac:dyDescent="0.25">
      <c r="A26" s="29">
        <v>45413</v>
      </c>
      <c r="B26" s="41">
        <v>8264</v>
      </c>
      <c r="C26" s="41">
        <v>5013771</v>
      </c>
      <c r="D26" s="41">
        <v>727</v>
      </c>
      <c r="E26" s="41">
        <v>792528</v>
      </c>
      <c r="F26" s="41">
        <v>57</v>
      </c>
      <c r="G26" s="41">
        <v>771279</v>
      </c>
      <c r="H26" s="77"/>
      <c r="I26" s="77"/>
      <c r="J26" s="42">
        <f t="shared" si="19"/>
        <v>9048</v>
      </c>
      <c r="K26" s="42">
        <f t="shared" si="20"/>
        <v>6577578</v>
      </c>
      <c r="L26" s="43" t="s">
        <v>17</v>
      </c>
      <c r="M26" s="30" t="s">
        <v>68</v>
      </c>
      <c r="N26" s="30" t="s">
        <v>69</v>
      </c>
      <c r="O26" s="27"/>
      <c r="P26" s="44">
        <f t="shared" si="9"/>
        <v>45413</v>
      </c>
      <c r="Q26" s="45">
        <v>0.18212999999999999</v>
      </c>
      <c r="R26" s="43">
        <v>0.15106</v>
      </c>
      <c r="S26" s="46">
        <f t="shared" si="21"/>
        <v>155777.86496999994</v>
      </c>
      <c r="T26" s="45">
        <v>0.17262</v>
      </c>
      <c r="U26" s="43">
        <v>0.15106</v>
      </c>
      <c r="V26" s="47">
        <f t="shared" si="22"/>
        <v>17086.903679999996</v>
      </c>
      <c r="W26" s="48">
        <v>0.11029</v>
      </c>
      <c r="X26" s="43">
        <v>0.15106</v>
      </c>
      <c r="Y26" s="46">
        <f t="shared" si="23"/>
        <v>-31445.044829999999</v>
      </c>
      <c r="Z26" s="45"/>
      <c r="AA26" s="43"/>
      <c r="AB26" s="46">
        <f t="shared" si="24"/>
        <v>0</v>
      </c>
      <c r="AC26" s="49">
        <f t="shared" si="25"/>
        <v>141419.72381999993</v>
      </c>
      <c r="AD26" s="50">
        <f t="shared" si="26"/>
        <v>606.70026621490808</v>
      </c>
      <c r="AG26" s="100"/>
    </row>
    <row r="27" spans="1:33" s="31" customFormat="1" x14ac:dyDescent="0.25">
      <c r="A27" s="29">
        <v>45383</v>
      </c>
      <c r="B27" s="41">
        <v>8325</v>
      </c>
      <c r="C27" s="41">
        <v>4243284</v>
      </c>
      <c r="D27" s="41">
        <v>727</v>
      </c>
      <c r="E27" s="41">
        <v>768274</v>
      </c>
      <c r="F27" s="41">
        <v>62</v>
      </c>
      <c r="G27" s="41">
        <v>832526</v>
      </c>
      <c r="H27" s="77"/>
      <c r="I27" s="77"/>
      <c r="J27" s="42">
        <f t="shared" si="19"/>
        <v>9114</v>
      </c>
      <c r="K27" s="42">
        <f t="shared" si="20"/>
        <v>5844084</v>
      </c>
      <c r="L27" s="43" t="s">
        <v>17</v>
      </c>
      <c r="M27" s="30" t="s">
        <v>68</v>
      </c>
      <c r="N27" s="30" t="s">
        <v>69</v>
      </c>
      <c r="O27" s="27"/>
      <c r="P27" s="44">
        <f t="shared" si="9"/>
        <v>45383</v>
      </c>
      <c r="Q27" s="45">
        <v>0.18212999999999999</v>
      </c>
      <c r="R27" s="43">
        <v>0.15106</v>
      </c>
      <c r="S27" s="46">
        <f t="shared" si="21"/>
        <v>131838.83387999993</v>
      </c>
      <c r="T27" s="45">
        <v>0.17262</v>
      </c>
      <c r="U27" s="43">
        <v>0.15106</v>
      </c>
      <c r="V27" s="47">
        <f t="shared" si="22"/>
        <v>16563.987439999997</v>
      </c>
      <c r="W27" s="48">
        <v>0.14141000000000001</v>
      </c>
      <c r="X27" s="43">
        <v>0.15106</v>
      </c>
      <c r="Y27" s="46">
        <f t="shared" si="23"/>
        <v>-8033.8758999999936</v>
      </c>
      <c r="Z27" s="45"/>
      <c r="AA27" s="43"/>
      <c r="AB27" s="46">
        <f t="shared" si="24"/>
        <v>0</v>
      </c>
      <c r="AC27" s="49">
        <f t="shared" si="25"/>
        <v>140368.94541999995</v>
      </c>
      <c r="AD27" s="50">
        <f t="shared" si="26"/>
        <v>509.70378378378376</v>
      </c>
      <c r="AG27" s="100"/>
    </row>
    <row r="28" spans="1:33" s="31" customFormat="1" x14ac:dyDescent="0.25">
      <c r="A28" s="29">
        <v>45352</v>
      </c>
      <c r="B28" s="41">
        <v>8404</v>
      </c>
      <c r="C28" s="41">
        <v>4795199</v>
      </c>
      <c r="D28" s="41">
        <v>744</v>
      </c>
      <c r="E28" s="41">
        <v>860514</v>
      </c>
      <c r="F28" s="41">
        <v>64</v>
      </c>
      <c r="G28" s="41">
        <v>938696</v>
      </c>
      <c r="H28" s="77"/>
      <c r="I28" s="77"/>
      <c r="J28" s="42">
        <f t="shared" si="19"/>
        <v>9212</v>
      </c>
      <c r="K28" s="42">
        <f t="shared" si="20"/>
        <v>6594409</v>
      </c>
      <c r="L28" s="43" t="s">
        <v>17</v>
      </c>
      <c r="M28" s="30" t="s">
        <v>68</v>
      </c>
      <c r="N28" s="30" t="s">
        <v>69</v>
      </c>
      <c r="O28" s="27"/>
      <c r="P28" s="44">
        <f t="shared" si="9"/>
        <v>45352</v>
      </c>
      <c r="Q28" s="45">
        <v>0.18212999999999999</v>
      </c>
      <c r="R28" s="43">
        <v>0.15106</v>
      </c>
      <c r="S28" s="46">
        <f t="shared" si="21"/>
        <v>148986.83292999995</v>
      </c>
      <c r="T28" s="45">
        <v>0.17262</v>
      </c>
      <c r="U28" s="43">
        <v>0.15106</v>
      </c>
      <c r="V28" s="47">
        <f t="shared" si="22"/>
        <v>18552.681839999997</v>
      </c>
      <c r="W28" s="48">
        <v>0.14141000000000001</v>
      </c>
      <c r="X28" s="43">
        <v>0.15106</v>
      </c>
      <c r="Y28" s="46">
        <f t="shared" si="23"/>
        <v>-9058.4163999999928</v>
      </c>
      <c r="Z28" s="45"/>
      <c r="AA28" s="43"/>
      <c r="AB28" s="46">
        <f t="shared" si="24"/>
        <v>0</v>
      </c>
      <c r="AC28" s="49">
        <f t="shared" si="25"/>
        <v>158481.09836999996</v>
      </c>
      <c r="AD28" s="50">
        <f t="shared" si="26"/>
        <v>570.58531651594478</v>
      </c>
      <c r="AG28" s="100"/>
    </row>
    <row r="29" spans="1:33" s="31" customFormat="1" x14ac:dyDescent="0.25">
      <c r="A29" s="29">
        <v>45323</v>
      </c>
      <c r="B29" s="41">
        <v>8482</v>
      </c>
      <c r="C29" s="41">
        <v>5413181</v>
      </c>
      <c r="D29" s="41">
        <v>746</v>
      </c>
      <c r="E29" s="41">
        <v>910595</v>
      </c>
      <c r="F29" s="41">
        <v>64</v>
      </c>
      <c r="G29" s="41">
        <v>928982</v>
      </c>
      <c r="H29" s="77"/>
      <c r="I29" s="77"/>
      <c r="J29" s="42">
        <f t="shared" si="19"/>
        <v>9292</v>
      </c>
      <c r="K29" s="42">
        <f t="shared" si="20"/>
        <v>7252758</v>
      </c>
      <c r="L29" s="43" t="s">
        <v>17</v>
      </c>
      <c r="M29" s="30" t="s">
        <v>68</v>
      </c>
      <c r="N29" s="30" t="s">
        <v>69</v>
      </c>
      <c r="O29" s="27"/>
      <c r="P29" s="44">
        <f t="shared" si="9"/>
        <v>45323</v>
      </c>
      <c r="Q29" s="45">
        <v>0.18212999999999999</v>
      </c>
      <c r="R29" s="43">
        <v>0.15106</v>
      </c>
      <c r="S29" s="46">
        <f t="shared" si="21"/>
        <v>168187.53366999992</v>
      </c>
      <c r="T29" s="45">
        <v>0.17262</v>
      </c>
      <c r="U29" s="43">
        <v>0.15106</v>
      </c>
      <c r="V29" s="47">
        <f t="shared" si="22"/>
        <v>19632.428199999995</v>
      </c>
      <c r="W29" s="48">
        <v>0.14141000000000001</v>
      </c>
      <c r="X29" s="43">
        <v>0.15106</v>
      </c>
      <c r="Y29" s="46">
        <f t="shared" si="23"/>
        <v>-8964.6762999999919</v>
      </c>
      <c r="Z29" s="45"/>
      <c r="AA29" s="43"/>
      <c r="AB29" s="46">
        <f t="shared" si="24"/>
        <v>0</v>
      </c>
      <c r="AC29" s="49">
        <f t="shared" si="25"/>
        <v>178855.28556999992</v>
      </c>
      <c r="AD29" s="50">
        <f t="shared" si="26"/>
        <v>638.19629804291446</v>
      </c>
      <c r="AG29" s="100"/>
    </row>
    <row r="30" spans="1:33" s="31" customFormat="1" x14ac:dyDescent="0.25">
      <c r="A30" s="29">
        <v>45292</v>
      </c>
      <c r="B30" s="41">
        <v>8545</v>
      </c>
      <c r="C30" s="41">
        <v>5672044</v>
      </c>
      <c r="D30" s="41">
        <v>760</v>
      </c>
      <c r="E30" s="41">
        <v>976028</v>
      </c>
      <c r="F30" s="41">
        <v>64</v>
      </c>
      <c r="G30" s="41">
        <v>992522</v>
      </c>
      <c r="H30" s="77"/>
      <c r="I30" s="77"/>
      <c r="J30" s="42">
        <f t="shared" si="19"/>
        <v>9369</v>
      </c>
      <c r="K30" s="42">
        <f t="shared" si="20"/>
        <v>7640594</v>
      </c>
      <c r="L30" s="43" t="s">
        <v>17</v>
      </c>
      <c r="M30" s="30" t="s">
        <v>68</v>
      </c>
      <c r="N30" s="30" t="s">
        <v>69</v>
      </c>
      <c r="O30" s="27"/>
      <c r="P30" s="44">
        <f t="shared" si="9"/>
        <v>45292</v>
      </c>
      <c r="Q30" s="45">
        <v>0.18212999999999999</v>
      </c>
      <c r="R30" s="43">
        <v>0.15106</v>
      </c>
      <c r="S30" s="46">
        <f t="shared" si="21"/>
        <v>176230.40707999992</v>
      </c>
      <c r="T30" s="45">
        <v>0.17262</v>
      </c>
      <c r="U30" s="43">
        <v>0.15106</v>
      </c>
      <c r="V30" s="47">
        <f t="shared" si="22"/>
        <v>21043.163679999994</v>
      </c>
      <c r="W30" s="48">
        <v>0.2084</v>
      </c>
      <c r="X30" s="43">
        <v>0.15106</v>
      </c>
      <c r="Y30" s="46">
        <f t="shared" si="23"/>
        <v>56911.211480000005</v>
      </c>
      <c r="Z30" s="45"/>
      <c r="AA30" s="43"/>
      <c r="AB30" s="46">
        <f t="shared" si="24"/>
        <v>0</v>
      </c>
      <c r="AC30" s="49">
        <f t="shared" si="25"/>
        <v>254184.78223999991</v>
      </c>
      <c r="AD30" s="50">
        <f t="shared" si="26"/>
        <v>663.78513750731418</v>
      </c>
      <c r="AG30" s="100"/>
    </row>
    <row r="31" spans="1:33" s="31" customFormat="1" x14ac:dyDescent="0.25">
      <c r="A31" s="29">
        <v>45261</v>
      </c>
      <c r="B31" s="41">
        <v>8624</v>
      </c>
      <c r="C31" s="41">
        <v>6645936</v>
      </c>
      <c r="D31" s="41">
        <v>776</v>
      </c>
      <c r="E31" s="41">
        <v>946504</v>
      </c>
      <c r="F31" s="41">
        <v>65</v>
      </c>
      <c r="G31" s="41">
        <v>970731</v>
      </c>
      <c r="H31" s="77"/>
      <c r="I31" s="77"/>
      <c r="J31" s="42">
        <f t="shared" ref="J31" si="27">B31+D31+F31+H31</f>
        <v>9465</v>
      </c>
      <c r="K31" s="42">
        <f t="shared" ref="K31" si="28">C31+E31+G31+I31</f>
        <v>8563171</v>
      </c>
      <c r="L31" s="43" t="s">
        <v>17</v>
      </c>
      <c r="M31" s="30" t="s">
        <v>68</v>
      </c>
      <c r="N31" s="30" t="s">
        <v>69</v>
      </c>
      <c r="O31" s="27"/>
      <c r="P31" s="44">
        <f t="shared" ref="P31" si="29">A31</f>
        <v>45261</v>
      </c>
      <c r="Q31" s="45">
        <v>0.18212999999999999</v>
      </c>
      <c r="R31" s="43">
        <v>0.15106</v>
      </c>
      <c r="S31" s="46">
        <f t="shared" ref="S31" si="30">(Q31-R31)*C31</f>
        <v>206489.23151999991</v>
      </c>
      <c r="T31" s="45">
        <v>0.17262</v>
      </c>
      <c r="U31" s="43">
        <v>0.15106</v>
      </c>
      <c r="V31" s="47">
        <f t="shared" ref="V31" si="31">(T31-U31)*E31</f>
        <v>20406.626239999998</v>
      </c>
      <c r="W31" s="48">
        <v>0.2084</v>
      </c>
      <c r="X31" s="43">
        <v>0.15106</v>
      </c>
      <c r="Y31" s="46">
        <f t="shared" ref="Y31" si="32">(W31-X31)*G31</f>
        <v>55661.715540000005</v>
      </c>
      <c r="Z31" s="45"/>
      <c r="AA31" s="43"/>
      <c r="AB31" s="46">
        <f t="shared" ref="AB31" si="33">(Z31-AA31)*I31</f>
        <v>0</v>
      </c>
      <c r="AC31" s="49">
        <f t="shared" ref="AC31" si="34">AB31+Y31+S31+V31</f>
        <v>282557.57329999993</v>
      </c>
      <c r="AD31" s="50">
        <f t="shared" ref="AD31" si="35">IFERROR(C31/B31,0)</f>
        <v>770.63265306122446</v>
      </c>
      <c r="AG31" s="100"/>
    </row>
    <row r="32" spans="1:33" s="31" customFormat="1" x14ac:dyDescent="0.25">
      <c r="A32" s="29">
        <v>45231</v>
      </c>
      <c r="B32" s="41">
        <v>8679</v>
      </c>
      <c r="C32" s="41">
        <v>5273190</v>
      </c>
      <c r="D32" s="41">
        <v>798</v>
      </c>
      <c r="E32" s="41">
        <v>918795</v>
      </c>
      <c r="F32" s="41">
        <v>67</v>
      </c>
      <c r="G32" s="41">
        <v>969969</v>
      </c>
      <c r="H32" s="77"/>
      <c r="I32" s="77"/>
      <c r="J32" s="42">
        <f t="shared" ref="J32:J42" si="36">B32+D32+F32+H32</f>
        <v>9544</v>
      </c>
      <c r="K32" s="42">
        <f t="shared" ref="K32:K42" si="37">C32+E32+G32+I32</f>
        <v>7161954</v>
      </c>
      <c r="L32" s="43" t="s">
        <v>17</v>
      </c>
      <c r="M32" s="30" t="s">
        <v>68</v>
      </c>
      <c r="N32" s="30" t="s">
        <v>69</v>
      </c>
      <c r="O32" s="27"/>
      <c r="P32" s="44">
        <f t="shared" ref="P32:P42" si="38">A32</f>
        <v>45231</v>
      </c>
      <c r="Q32" s="45">
        <v>0.18212999999999999</v>
      </c>
      <c r="R32" s="43">
        <v>0.15106</v>
      </c>
      <c r="S32" s="46">
        <f t="shared" ref="S32:S42" si="39">(Q32-R32)*C32</f>
        <v>163838.01329999993</v>
      </c>
      <c r="T32" s="45">
        <v>0.17262</v>
      </c>
      <c r="U32" s="43">
        <v>0.15106</v>
      </c>
      <c r="V32" s="47">
        <f t="shared" ref="V32:V42" si="40">(T32-U32)*E32</f>
        <v>19809.220199999996</v>
      </c>
      <c r="W32" s="48">
        <v>0.2084</v>
      </c>
      <c r="X32" s="43">
        <v>0.15106</v>
      </c>
      <c r="Y32" s="46">
        <f t="shared" ref="Y32:Y42" si="41">(W32-X32)*G32</f>
        <v>55618.02246</v>
      </c>
      <c r="Z32" s="45"/>
      <c r="AA32" s="43"/>
      <c r="AB32" s="46">
        <f t="shared" ref="AB32:AB42" si="42">(Z32-AA32)*I32</f>
        <v>0</v>
      </c>
      <c r="AC32" s="49">
        <f t="shared" ref="AC32:AC42" si="43">AB32+Y32+S32+V32</f>
        <v>239265.25595999992</v>
      </c>
      <c r="AD32" s="50">
        <f t="shared" ref="AD32:AD42" si="44">IFERROR(C32/B32,0)</f>
        <v>607.58036640165915</v>
      </c>
      <c r="AG32" s="100"/>
    </row>
    <row r="33" spans="1:33" s="31" customFormat="1" x14ac:dyDescent="0.25">
      <c r="A33" s="29">
        <v>45200</v>
      </c>
      <c r="B33" s="41">
        <v>8774</v>
      </c>
      <c r="C33" s="41">
        <v>5077458</v>
      </c>
      <c r="D33" s="41">
        <v>817</v>
      </c>
      <c r="E33" s="41">
        <v>876001</v>
      </c>
      <c r="F33" s="41">
        <v>72</v>
      </c>
      <c r="G33" s="41">
        <v>1664334</v>
      </c>
      <c r="H33" s="77"/>
      <c r="I33" s="77"/>
      <c r="J33" s="42">
        <f t="shared" si="36"/>
        <v>9663</v>
      </c>
      <c r="K33" s="42">
        <f t="shared" si="37"/>
        <v>7617793</v>
      </c>
      <c r="L33" s="43" t="s">
        <v>17</v>
      </c>
      <c r="M33" s="30" t="s">
        <v>39</v>
      </c>
      <c r="N33" s="30" t="s">
        <v>40</v>
      </c>
      <c r="O33" s="27"/>
      <c r="P33" s="44">
        <f t="shared" si="38"/>
        <v>45200</v>
      </c>
      <c r="Q33" s="45">
        <v>0.14115</v>
      </c>
      <c r="R33" s="43">
        <v>0.10725</v>
      </c>
      <c r="S33" s="46">
        <f t="shared" si="39"/>
        <v>172125.82620000001</v>
      </c>
      <c r="T33" s="45">
        <v>0.13392999999999999</v>
      </c>
      <c r="U33" s="43">
        <v>0.10725</v>
      </c>
      <c r="V33" s="47">
        <f t="shared" si="40"/>
        <v>23371.706679999996</v>
      </c>
      <c r="W33" s="48">
        <v>0.10743999999999999</v>
      </c>
      <c r="X33" s="43">
        <v>0.10725</v>
      </c>
      <c r="Y33" s="46">
        <f t="shared" si="41"/>
        <v>316.22345999999288</v>
      </c>
      <c r="Z33" s="45"/>
      <c r="AA33" s="43"/>
      <c r="AB33" s="46">
        <f t="shared" si="42"/>
        <v>0</v>
      </c>
      <c r="AC33" s="49">
        <f t="shared" si="43"/>
        <v>195813.75633999999</v>
      </c>
      <c r="AD33" s="50">
        <f t="shared" si="44"/>
        <v>578.693640300889</v>
      </c>
      <c r="AG33" s="100"/>
    </row>
    <row r="34" spans="1:33" s="31" customFormat="1" x14ac:dyDescent="0.25">
      <c r="A34" s="29">
        <v>45170</v>
      </c>
      <c r="B34" s="41">
        <v>8860</v>
      </c>
      <c r="C34" s="41">
        <v>4977451</v>
      </c>
      <c r="D34" s="41">
        <v>812</v>
      </c>
      <c r="E34" s="41">
        <v>900237</v>
      </c>
      <c r="F34" s="41">
        <v>71</v>
      </c>
      <c r="G34" s="41">
        <v>1563266</v>
      </c>
      <c r="H34" s="77"/>
      <c r="I34" s="77"/>
      <c r="J34" s="42">
        <f t="shared" si="36"/>
        <v>9743</v>
      </c>
      <c r="K34" s="42">
        <f t="shared" si="37"/>
        <v>7440954</v>
      </c>
      <c r="L34" s="43" t="s">
        <v>17</v>
      </c>
      <c r="M34" s="30" t="s">
        <v>39</v>
      </c>
      <c r="N34" s="30" t="s">
        <v>40</v>
      </c>
      <c r="O34" s="27"/>
      <c r="P34" s="44">
        <f t="shared" si="38"/>
        <v>45170</v>
      </c>
      <c r="Q34" s="45">
        <v>0.14115</v>
      </c>
      <c r="R34" s="43">
        <v>0.10725</v>
      </c>
      <c r="S34" s="46">
        <f t="shared" si="39"/>
        <v>168735.5889</v>
      </c>
      <c r="T34" s="45">
        <v>0.13392999999999999</v>
      </c>
      <c r="U34" s="43">
        <v>0.10725</v>
      </c>
      <c r="V34" s="47">
        <f t="shared" si="40"/>
        <v>24018.323159999996</v>
      </c>
      <c r="W34" s="48">
        <v>0.10743999999999999</v>
      </c>
      <c r="X34" s="43">
        <v>0.10725</v>
      </c>
      <c r="Y34" s="46">
        <f t="shared" si="41"/>
        <v>297.02053999999333</v>
      </c>
      <c r="Z34" s="45"/>
      <c r="AA34" s="43"/>
      <c r="AB34" s="46">
        <f t="shared" si="42"/>
        <v>0</v>
      </c>
      <c r="AC34" s="49">
        <f t="shared" si="43"/>
        <v>193050.9326</v>
      </c>
      <c r="AD34" s="50">
        <f t="shared" si="44"/>
        <v>561.78905191873594</v>
      </c>
      <c r="AG34" s="100"/>
    </row>
    <row r="35" spans="1:33" s="31" customFormat="1" x14ac:dyDescent="0.25">
      <c r="A35" s="29">
        <v>45139</v>
      </c>
      <c r="B35" s="41">
        <v>8964</v>
      </c>
      <c r="C35" s="41">
        <v>7474551</v>
      </c>
      <c r="D35" s="41">
        <v>812</v>
      </c>
      <c r="E35" s="41">
        <v>1167504</v>
      </c>
      <c r="F35" s="41">
        <v>74</v>
      </c>
      <c r="G35" s="41">
        <v>1891731</v>
      </c>
      <c r="H35" s="77"/>
      <c r="I35" s="77"/>
      <c r="J35" s="42">
        <f t="shared" si="36"/>
        <v>9850</v>
      </c>
      <c r="K35" s="42">
        <f t="shared" si="37"/>
        <v>10533786</v>
      </c>
      <c r="L35" s="43" t="s">
        <v>17</v>
      </c>
      <c r="M35" s="30" t="s">
        <v>39</v>
      </c>
      <c r="N35" s="30" t="s">
        <v>40</v>
      </c>
      <c r="O35" s="27"/>
      <c r="P35" s="44">
        <f t="shared" si="38"/>
        <v>45139</v>
      </c>
      <c r="Q35" s="45">
        <v>0.14115</v>
      </c>
      <c r="R35" s="43">
        <v>0.10725</v>
      </c>
      <c r="S35" s="46">
        <f t="shared" si="39"/>
        <v>253387.2789</v>
      </c>
      <c r="T35" s="45">
        <v>0.13392999999999999</v>
      </c>
      <c r="U35" s="43">
        <v>0.10725</v>
      </c>
      <c r="V35" s="47">
        <f t="shared" si="40"/>
        <v>31149.006719999994</v>
      </c>
      <c r="W35" s="48">
        <v>0.10743999999999999</v>
      </c>
      <c r="X35" s="43">
        <v>0.10725</v>
      </c>
      <c r="Y35" s="46">
        <f t="shared" si="41"/>
        <v>359.4288899999919</v>
      </c>
      <c r="Z35" s="45"/>
      <c r="AA35" s="43"/>
      <c r="AB35" s="46">
        <f t="shared" si="42"/>
        <v>0</v>
      </c>
      <c r="AC35" s="49">
        <f t="shared" si="43"/>
        <v>284895.71450999996</v>
      </c>
      <c r="AD35" s="50">
        <f t="shared" si="44"/>
        <v>833.84103078982594</v>
      </c>
      <c r="AG35" s="100"/>
    </row>
    <row r="36" spans="1:33" s="31" customFormat="1" x14ac:dyDescent="0.25">
      <c r="A36" s="29">
        <v>45108</v>
      </c>
      <c r="B36" s="41">
        <v>9079</v>
      </c>
      <c r="C36" s="41">
        <v>7851542</v>
      </c>
      <c r="D36" s="41">
        <v>836</v>
      </c>
      <c r="E36" s="41">
        <v>1210166</v>
      </c>
      <c r="F36" s="41">
        <v>74</v>
      </c>
      <c r="G36" s="41">
        <v>1828714</v>
      </c>
      <c r="H36" s="77"/>
      <c r="I36" s="77"/>
      <c r="J36" s="42">
        <f t="shared" si="36"/>
        <v>9989</v>
      </c>
      <c r="K36" s="42">
        <f t="shared" si="37"/>
        <v>10890422</v>
      </c>
      <c r="L36" s="43" t="s">
        <v>17</v>
      </c>
      <c r="M36" s="30" t="s">
        <v>39</v>
      </c>
      <c r="N36" s="30" t="s">
        <v>40</v>
      </c>
      <c r="O36" s="27"/>
      <c r="P36" s="44">
        <f t="shared" si="38"/>
        <v>45108</v>
      </c>
      <c r="Q36" s="45">
        <v>0.14115</v>
      </c>
      <c r="R36" s="43">
        <v>0.10725</v>
      </c>
      <c r="S36" s="46">
        <f t="shared" si="39"/>
        <v>266167.27380000002</v>
      </c>
      <c r="T36" s="45">
        <v>0.13392999999999999</v>
      </c>
      <c r="U36" s="43">
        <v>0.10725</v>
      </c>
      <c r="V36" s="47">
        <f t="shared" si="40"/>
        <v>32287.228879999995</v>
      </c>
      <c r="W36" s="48">
        <v>0.129</v>
      </c>
      <c r="X36" s="43">
        <v>0.10725</v>
      </c>
      <c r="Y36" s="46">
        <f t="shared" si="41"/>
        <v>39774.529500000011</v>
      </c>
      <c r="Z36" s="45"/>
      <c r="AA36" s="43"/>
      <c r="AB36" s="46">
        <f t="shared" si="42"/>
        <v>0</v>
      </c>
      <c r="AC36" s="49">
        <f t="shared" si="43"/>
        <v>338229.03218000004</v>
      </c>
      <c r="AD36" s="50">
        <f t="shared" si="44"/>
        <v>864.80251128978966</v>
      </c>
      <c r="AG36" s="100"/>
    </row>
    <row r="37" spans="1:33" s="31" customFormat="1" x14ac:dyDescent="0.25">
      <c r="A37" s="29">
        <v>45078</v>
      </c>
      <c r="B37" s="41">
        <v>9188</v>
      </c>
      <c r="C37" s="41">
        <v>7924903</v>
      </c>
      <c r="D37" s="41">
        <v>839</v>
      </c>
      <c r="E37" s="41">
        <v>1106692</v>
      </c>
      <c r="F37" s="41">
        <v>73</v>
      </c>
      <c r="G37" s="41">
        <v>1916633</v>
      </c>
      <c r="H37" s="77"/>
      <c r="I37" s="77"/>
      <c r="J37" s="42">
        <f t="shared" si="36"/>
        <v>10100</v>
      </c>
      <c r="K37" s="42">
        <f t="shared" si="37"/>
        <v>10948228</v>
      </c>
      <c r="L37" s="43" t="s">
        <v>17</v>
      </c>
      <c r="M37" s="30" t="s">
        <v>39</v>
      </c>
      <c r="N37" s="30" t="s">
        <v>40</v>
      </c>
      <c r="O37" s="27"/>
      <c r="P37" s="44">
        <f t="shared" si="38"/>
        <v>45078</v>
      </c>
      <c r="Q37" s="45">
        <v>0.14115</v>
      </c>
      <c r="R37" s="43">
        <v>0.10725</v>
      </c>
      <c r="S37" s="46">
        <f t="shared" si="39"/>
        <v>268654.21169999999</v>
      </c>
      <c r="T37" s="45">
        <v>0.13392999999999999</v>
      </c>
      <c r="U37" s="43">
        <v>0.10725</v>
      </c>
      <c r="V37" s="47">
        <f t="shared" si="40"/>
        <v>29526.542559999994</v>
      </c>
      <c r="W37" s="48">
        <v>0.129</v>
      </c>
      <c r="X37" s="43">
        <v>0.10725</v>
      </c>
      <c r="Y37" s="46">
        <f t="shared" si="41"/>
        <v>41686.767750000014</v>
      </c>
      <c r="Z37" s="45"/>
      <c r="AA37" s="43"/>
      <c r="AB37" s="46">
        <f t="shared" si="42"/>
        <v>0</v>
      </c>
      <c r="AC37" s="49">
        <f t="shared" si="43"/>
        <v>339867.52200999996</v>
      </c>
      <c r="AD37" s="50">
        <f t="shared" si="44"/>
        <v>862.52753591641272</v>
      </c>
      <c r="AG37" s="100"/>
    </row>
    <row r="38" spans="1:33" s="31" customFormat="1" x14ac:dyDescent="0.25">
      <c r="A38" s="29">
        <v>45047</v>
      </c>
      <c r="B38" s="41">
        <v>9257</v>
      </c>
      <c r="C38" s="41">
        <v>5302907</v>
      </c>
      <c r="D38" s="41">
        <v>834</v>
      </c>
      <c r="E38" s="41">
        <v>923495</v>
      </c>
      <c r="F38" s="41">
        <v>73</v>
      </c>
      <c r="G38" s="41">
        <v>1788826</v>
      </c>
      <c r="H38" s="77"/>
      <c r="I38" s="77"/>
      <c r="J38" s="42">
        <f t="shared" si="36"/>
        <v>10164</v>
      </c>
      <c r="K38" s="42">
        <f t="shared" si="37"/>
        <v>8015228</v>
      </c>
      <c r="L38" s="43" t="s">
        <v>17</v>
      </c>
      <c r="M38" s="30" t="s">
        <v>39</v>
      </c>
      <c r="N38" s="30" t="s">
        <v>40</v>
      </c>
      <c r="O38" s="27"/>
      <c r="P38" s="44">
        <f t="shared" si="38"/>
        <v>45047</v>
      </c>
      <c r="Q38" s="45">
        <v>0.14115</v>
      </c>
      <c r="R38" s="43">
        <v>0.10725</v>
      </c>
      <c r="S38" s="46">
        <f t="shared" si="39"/>
        <v>179768.54730000001</v>
      </c>
      <c r="T38" s="45">
        <v>0.13392999999999999</v>
      </c>
      <c r="U38" s="43">
        <v>0.10725</v>
      </c>
      <c r="V38" s="47">
        <f t="shared" si="40"/>
        <v>24638.846599999997</v>
      </c>
      <c r="W38" s="48">
        <v>0.129</v>
      </c>
      <c r="X38" s="43">
        <v>0.10725</v>
      </c>
      <c r="Y38" s="46">
        <f t="shared" si="41"/>
        <v>38906.965500000013</v>
      </c>
      <c r="Z38" s="45"/>
      <c r="AA38" s="43"/>
      <c r="AB38" s="46">
        <f t="shared" si="42"/>
        <v>0</v>
      </c>
      <c r="AC38" s="49">
        <f t="shared" si="43"/>
        <v>243314.35940000002</v>
      </c>
      <c r="AD38" s="50">
        <f t="shared" si="44"/>
        <v>572.85373231068377</v>
      </c>
      <c r="AG38" s="100"/>
    </row>
    <row r="39" spans="1:33" s="31" customFormat="1" x14ac:dyDescent="0.25">
      <c r="A39" s="29">
        <v>45017</v>
      </c>
      <c r="B39" s="41">
        <v>9291</v>
      </c>
      <c r="C39" s="41">
        <v>4697269</v>
      </c>
      <c r="D39" s="41">
        <v>842</v>
      </c>
      <c r="E39" s="41">
        <v>854201</v>
      </c>
      <c r="F39" s="41">
        <v>72</v>
      </c>
      <c r="G39" s="41">
        <v>1604727</v>
      </c>
      <c r="H39" s="77"/>
      <c r="I39" s="77"/>
      <c r="J39" s="42">
        <f t="shared" si="36"/>
        <v>10205</v>
      </c>
      <c r="K39" s="42">
        <f t="shared" si="37"/>
        <v>7156197</v>
      </c>
      <c r="L39" s="43" t="s">
        <v>17</v>
      </c>
      <c r="M39" s="30" t="s">
        <v>39</v>
      </c>
      <c r="N39" s="30" t="s">
        <v>40</v>
      </c>
      <c r="O39" s="27"/>
      <c r="P39" s="44">
        <f t="shared" si="38"/>
        <v>45017</v>
      </c>
      <c r="Q39" s="45">
        <v>0.33890999999999999</v>
      </c>
      <c r="R39" s="43">
        <v>0.10725</v>
      </c>
      <c r="S39" s="46">
        <f t="shared" si="39"/>
        <v>1088169.3365399998</v>
      </c>
      <c r="T39" s="45">
        <v>0.32286999999999999</v>
      </c>
      <c r="U39" s="43">
        <v>0.10725</v>
      </c>
      <c r="V39" s="47">
        <f t="shared" si="40"/>
        <v>184182.81961999999</v>
      </c>
      <c r="W39" s="48">
        <v>0.22899</v>
      </c>
      <c r="X39" s="43">
        <v>0.10725</v>
      </c>
      <c r="Y39" s="46">
        <f t="shared" si="41"/>
        <v>195359.46497999999</v>
      </c>
      <c r="Z39" s="45"/>
      <c r="AA39" s="43"/>
      <c r="AB39" s="46">
        <f t="shared" si="42"/>
        <v>0</v>
      </c>
      <c r="AC39" s="49">
        <f t="shared" si="43"/>
        <v>1467711.6211399997</v>
      </c>
      <c r="AD39" s="50">
        <f t="shared" si="44"/>
        <v>505.57195135076955</v>
      </c>
      <c r="AG39" s="100"/>
    </row>
    <row r="40" spans="1:33" s="31" customFormat="1" x14ac:dyDescent="0.25">
      <c r="A40" s="29">
        <v>44986</v>
      </c>
      <c r="B40" s="41">
        <v>9344</v>
      </c>
      <c r="C40" s="41">
        <v>5154305</v>
      </c>
      <c r="D40" s="41">
        <v>852</v>
      </c>
      <c r="E40" s="41">
        <v>963381</v>
      </c>
      <c r="F40" s="41">
        <v>72</v>
      </c>
      <c r="G40" s="41">
        <v>1663754</v>
      </c>
      <c r="H40" s="77"/>
      <c r="I40" s="77"/>
      <c r="J40" s="42">
        <f t="shared" si="36"/>
        <v>10268</v>
      </c>
      <c r="K40" s="42">
        <f t="shared" si="37"/>
        <v>7781440</v>
      </c>
      <c r="L40" s="43" t="s">
        <v>17</v>
      </c>
      <c r="M40" s="30" t="s">
        <v>39</v>
      </c>
      <c r="N40" s="30" t="s">
        <v>40</v>
      </c>
      <c r="O40" s="27"/>
      <c r="P40" s="44">
        <f t="shared" si="38"/>
        <v>44986</v>
      </c>
      <c r="Q40" s="45">
        <v>0.33890999999999999</v>
      </c>
      <c r="R40" s="43">
        <v>0.10725</v>
      </c>
      <c r="S40" s="46">
        <f t="shared" si="39"/>
        <v>1194046.2962999998</v>
      </c>
      <c r="T40" s="45">
        <v>0.32286999999999999</v>
      </c>
      <c r="U40" s="43">
        <v>0.10725</v>
      </c>
      <c r="V40" s="47">
        <f t="shared" si="40"/>
        <v>207724.21121999997</v>
      </c>
      <c r="W40" s="48">
        <v>0.22899</v>
      </c>
      <c r="X40" s="43">
        <v>0.10725</v>
      </c>
      <c r="Y40" s="46">
        <f t="shared" si="41"/>
        <v>202545.41196</v>
      </c>
      <c r="Z40" s="45"/>
      <c r="AA40" s="43"/>
      <c r="AB40" s="46">
        <f t="shared" si="42"/>
        <v>0</v>
      </c>
      <c r="AC40" s="49">
        <f t="shared" si="43"/>
        <v>1604315.9194799997</v>
      </c>
      <c r="AD40" s="50">
        <f t="shared" si="44"/>
        <v>551.61654537671234</v>
      </c>
      <c r="AG40" s="100"/>
    </row>
    <row r="41" spans="1:33" s="31" customFormat="1" x14ac:dyDescent="0.25">
      <c r="A41" s="29">
        <v>44958</v>
      </c>
      <c r="B41" s="41">
        <v>9370</v>
      </c>
      <c r="C41" s="41">
        <v>5955191</v>
      </c>
      <c r="D41" s="41">
        <v>853</v>
      </c>
      <c r="E41" s="41">
        <v>1057574</v>
      </c>
      <c r="F41" s="41">
        <v>72</v>
      </c>
      <c r="G41" s="41">
        <v>1686086</v>
      </c>
      <c r="H41" s="77"/>
      <c r="I41" s="77"/>
      <c r="J41" s="42">
        <f t="shared" si="36"/>
        <v>10295</v>
      </c>
      <c r="K41" s="42">
        <f t="shared" si="37"/>
        <v>8698851</v>
      </c>
      <c r="L41" s="43" t="s">
        <v>17</v>
      </c>
      <c r="M41" s="30" t="s">
        <v>39</v>
      </c>
      <c r="N41" s="30" t="s">
        <v>40</v>
      </c>
      <c r="O41" s="27"/>
      <c r="P41" s="44">
        <f t="shared" si="38"/>
        <v>44958</v>
      </c>
      <c r="Q41" s="45">
        <v>0.33890999999999999</v>
      </c>
      <c r="R41" s="43">
        <v>0.10725</v>
      </c>
      <c r="S41" s="46">
        <f t="shared" si="39"/>
        <v>1379579.5470599998</v>
      </c>
      <c r="T41" s="45">
        <v>0.32286999999999999</v>
      </c>
      <c r="U41" s="43">
        <v>0.10725</v>
      </c>
      <c r="V41" s="47">
        <f t="shared" si="40"/>
        <v>228034.10587999999</v>
      </c>
      <c r="W41" s="48">
        <v>0.22899</v>
      </c>
      <c r="X41" s="43">
        <v>0.10725</v>
      </c>
      <c r="Y41" s="46">
        <f t="shared" si="41"/>
        <v>205264.10964000001</v>
      </c>
      <c r="Z41" s="45"/>
      <c r="AA41" s="43"/>
      <c r="AB41" s="46">
        <f t="shared" si="42"/>
        <v>0</v>
      </c>
      <c r="AC41" s="49">
        <f t="shared" si="43"/>
        <v>1812877.7625799996</v>
      </c>
      <c r="AD41" s="50">
        <f t="shared" si="44"/>
        <v>635.5593383137674</v>
      </c>
      <c r="AG41" s="100"/>
    </row>
    <row r="42" spans="1:33" s="31" customFormat="1" x14ac:dyDescent="0.25">
      <c r="A42" s="29">
        <v>44927</v>
      </c>
      <c r="B42" s="41">
        <v>9319</v>
      </c>
      <c r="C42" s="41">
        <v>5854967</v>
      </c>
      <c r="D42" s="41">
        <v>851</v>
      </c>
      <c r="E42" s="41">
        <v>1001670</v>
      </c>
      <c r="F42" s="41">
        <v>74</v>
      </c>
      <c r="G42" s="41">
        <v>1648439</v>
      </c>
      <c r="H42" s="77"/>
      <c r="I42" s="77"/>
      <c r="J42" s="42">
        <f t="shared" si="36"/>
        <v>10244</v>
      </c>
      <c r="K42" s="42">
        <f t="shared" si="37"/>
        <v>8505076</v>
      </c>
      <c r="L42" s="43" t="s">
        <v>17</v>
      </c>
      <c r="M42" s="30" t="s">
        <v>39</v>
      </c>
      <c r="N42" s="30" t="s">
        <v>40</v>
      </c>
      <c r="O42" s="27"/>
      <c r="P42" s="44">
        <f t="shared" si="38"/>
        <v>44927</v>
      </c>
      <c r="Q42" s="45">
        <v>0.33890999999999999</v>
      </c>
      <c r="R42" s="43">
        <v>0.10725</v>
      </c>
      <c r="S42" s="46">
        <f t="shared" si="39"/>
        <v>1356361.6552199998</v>
      </c>
      <c r="T42" s="45">
        <v>0.32286999999999999</v>
      </c>
      <c r="U42" s="43">
        <v>0.10725</v>
      </c>
      <c r="V42" s="47">
        <f t="shared" si="40"/>
        <v>215980.08539999998</v>
      </c>
      <c r="W42" s="48">
        <v>0.28455000000000003</v>
      </c>
      <c r="X42" s="43">
        <v>0.10725</v>
      </c>
      <c r="Y42" s="46">
        <f t="shared" si="41"/>
        <v>292268.23470000003</v>
      </c>
      <c r="Z42" s="45"/>
      <c r="AA42" s="43"/>
      <c r="AB42" s="46">
        <f t="shared" si="42"/>
        <v>0</v>
      </c>
      <c r="AC42" s="49">
        <f t="shared" si="43"/>
        <v>1864609.97532</v>
      </c>
      <c r="AD42" s="50">
        <f t="shared" si="44"/>
        <v>628.28275566047864</v>
      </c>
      <c r="AG42" s="100"/>
    </row>
    <row r="43" spans="1:33" s="31" customFormat="1" x14ac:dyDescent="0.25">
      <c r="A43" s="29">
        <v>44896</v>
      </c>
      <c r="B43" s="41">
        <v>8508</v>
      </c>
      <c r="C43" s="41">
        <v>6025471</v>
      </c>
      <c r="D43" s="41">
        <v>787</v>
      </c>
      <c r="E43" s="41">
        <v>871403</v>
      </c>
      <c r="F43" s="41">
        <v>65</v>
      </c>
      <c r="G43" s="41">
        <v>1511101</v>
      </c>
      <c r="H43" s="77"/>
      <c r="I43" s="77"/>
      <c r="J43" s="42">
        <f t="shared" ref="J43" si="45">B43+D43+F43+H43</f>
        <v>9360</v>
      </c>
      <c r="K43" s="42">
        <f t="shared" ref="K43" si="46">C43+E43+G43+I43</f>
        <v>8407975</v>
      </c>
      <c r="L43" s="43" t="s">
        <v>17</v>
      </c>
      <c r="M43" s="30" t="s">
        <v>39</v>
      </c>
      <c r="N43" s="30" t="s">
        <v>40</v>
      </c>
      <c r="O43" s="27"/>
      <c r="P43" s="44">
        <f t="shared" ref="P43" si="47">A43</f>
        <v>44896</v>
      </c>
      <c r="Q43" s="45">
        <v>0.33890999999999999</v>
      </c>
      <c r="R43" s="43">
        <v>0.10725</v>
      </c>
      <c r="S43" s="46">
        <f t="shared" ref="S43" si="48">(Q43-R43)*C43</f>
        <v>1395860.6118599998</v>
      </c>
      <c r="T43" s="45">
        <v>0.32286999999999999</v>
      </c>
      <c r="U43" s="43">
        <v>0.10725</v>
      </c>
      <c r="V43" s="47">
        <f t="shared" ref="V43" si="49">(T43-U43)*E43</f>
        <v>187891.91485999999</v>
      </c>
      <c r="W43" s="48">
        <v>0.28455000000000003</v>
      </c>
      <c r="X43" s="43">
        <v>0.10725</v>
      </c>
      <c r="Y43" s="46">
        <f t="shared" ref="Y43" si="50">(W43-X43)*G43</f>
        <v>267918.20730000001</v>
      </c>
      <c r="Z43" s="45"/>
      <c r="AA43" s="43"/>
      <c r="AB43" s="46">
        <f t="shared" ref="AB43" si="51">(Z43-AA43)*I43</f>
        <v>0</v>
      </c>
      <c r="AC43" s="49">
        <f t="shared" ref="AC43" si="52">AB43+Y43+S43+V43</f>
        <v>1851670.7340199999</v>
      </c>
      <c r="AD43" s="50">
        <f t="shared" ref="AD43" si="53">IFERROR(C43/B43,0)</f>
        <v>708.21238834038547</v>
      </c>
      <c r="AG43" s="100"/>
    </row>
    <row r="44" spans="1:33" s="31" customFormat="1" x14ac:dyDescent="0.25">
      <c r="A44" s="29">
        <v>44866</v>
      </c>
      <c r="B44" s="41">
        <v>8377</v>
      </c>
      <c r="C44" s="41">
        <v>5385449</v>
      </c>
      <c r="D44" s="41">
        <v>767</v>
      </c>
      <c r="E44" s="41">
        <v>834654</v>
      </c>
      <c r="F44" s="41">
        <v>66</v>
      </c>
      <c r="G44" s="41">
        <v>1589016</v>
      </c>
      <c r="H44" s="77"/>
      <c r="I44" s="77"/>
      <c r="J44" s="42">
        <f t="shared" ref="J44:J54" si="54">B44+D44+F44+H44</f>
        <v>9210</v>
      </c>
      <c r="K44" s="42">
        <f t="shared" ref="K44:K54" si="55">C44+E44+G44+I44</f>
        <v>7809119</v>
      </c>
      <c r="L44" s="43" t="s">
        <v>17</v>
      </c>
      <c r="M44" s="30" t="s">
        <v>39</v>
      </c>
      <c r="N44" s="30" t="s">
        <v>40</v>
      </c>
      <c r="O44" s="27"/>
      <c r="P44" s="44">
        <f t="shared" ref="P44:P54" si="56">A44</f>
        <v>44866</v>
      </c>
      <c r="Q44" s="45">
        <v>0.33890999999999999</v>
      </c>
      <c r="R44" s="43">
        <v>0.10725</v>
      </c>
      <c r="S44" s="46">
        <f t="shared" ref="S44:S54" si="57">(Q44-R44)*C44</f>
        <v>1247593.1153399998</v>
      </c>
      <c r="T44" s="45">
        <v>0.32286999999999999</v>
      </c>
      <c r="U44" s="43">
        <v>0.10725</v>
      </c>
      <c r="V44" s="47">
        <f t="shared" ref="V44:V54" si="58">(T44-U44)*E44</f>
        <v>179968.09547999999</v>
      </c>
      <c r="W44" s="48">
        <v>0.28455000000000003</v>
      </c>
      <c r="X44" s="43">
        <v>0.10725</v>
      </c>
      <c r="Y44" s="46">
        <f t="shared" ref="Y44:Y54" si="59">(W44-X44)*G44</f>
        <v>281732.5368</v>
      </c>
      <c r="Z44" s="45"/>
      <c r="AA44" s="43"/>
      <c r="AB44" s="46">
        <f t="shared" ref="AB44:AB54" si="60">(Z44-AA44)*I44</f>
        <v>0</v>
      </c>
      <c r="AC44" s="49">
        <f t="shared" ref="AC44:AC54" si="61">AB44+Y44+S44+V44</f>
        <v>1709293.7476199998</v>
      </c>
      <c r="AD44" s="50">
        <f t="shared" ref="AD44:AD54" si="62">IFERROR(C44/B44,0)</f>
        <v>642.88516175241739</v>
      </c>
      <c r="AG44" s="100"/>
    </row>
    <row r="45" spans="1:33" s="31" customFormat="1" x14ac:dyDescent="0.25">
      <c r="A45" s="29">
        <v>44835</v>
      </c>
      <c r="B45" s="41">
        <v>8355</v>
      </c>
      <c r="C45" s="41">
        <v>4071625</v>
      </c>
      <c r="D45" s="41">
        <v>768</v>
      </c>
      <c r="E45" s="41">
        <v>715160</v>
      </c>
      <c r="F45" s="41">
        <v>67</v>
      </c>
      <c r="G45" s="41">
        <v>1417524</v>
      </c>
      <c r="H45" s="77"/>
      <c r="I45" s="77"/>
      <c r="J45" s="42">
        <f t="shared" si="54"/>
        <v>9190</v>
      </c>
      <c r="K45" s="42">
        <f t="shared" si="55"/>
        <v>6204309</v>
      </c>
      <c r="L45" s="43" t="s">
        <v>17</v>
      </c>
      <c r="M45" s="30" t="s">
        <v>39</v>
      </c>
      <c r="N45" s="30" t="s">
        <v>40</v>
      </c>
      <c r="O45" s="27"/>
      <c r="P45" s="44">
        <f t="shared" si="56"/>
        <v>44835</v>
      </c>
      <c r="Q45" s="45">
        <v>0.11491</v>
      </c>
      <c r="R45" s="43">
        <v>0.10725</v>
      </c>
      <c r="S45" s="46">
        <f t="shared" si="57"/>
        <v>31188.647499999999</v>
      </c>
      <c r="T45" s="45">
        <v>0.1037</v>
      </c>
      <c r="U45" s="43">
        <v>0.10725</v>
      </c>
      <c r="V45" s="47">
        <f t="shared" si="58"/>
        <v>-2538.8179999999984</v>
      </c>
      <c r="W45" s="48">
        <v>0.21017</v>
      </c>
      <c r="X45" s="43">
        <v>0.10725</v>
      </c>
      <c r="Y45" s="46">
        <f t="shared" si="59"/>
        <v>145891.57008</v>
      </c>
      <c r="Z45" s="45"/>
      <c r="AA45" s="43"/>
      <c r="AB45" s="46">
        <f t="shared" si="60"/>
        <v>0</v>
      </c>
      <c r="AC45" s="49">
        <f t="shared" si="61"/>
        <v>174541.39958</v>
      </c>
      <c r="AD45" s="50">
        <f t="shared" si="62"/>
        <v>487.32794733692401</v>
      </c>
      <c r="AG45" s="100"/>
    </row>
    <row r="46" spans="1:33" s="31" customFormat="1" x14ac:dyDescent="0.25">
      <c r="A46" s="29">
        <v>44805</v>
      </c>
      <c r="B46" s="41">
        <v>8398</v>
      </c>
      <c r="C46" s="41">
        <v>4626602</v>
      </c>
      <c r="D46" s="41">
        <v>774</v>
      </c>
      <c r="E46" s="41">
        <v>743972</v>
      </c>
      <c r="F46" s="41">
        <v>65</v>
      </c>
      <c r="G46" s="41">
        <v>1538216</v>
      </c>
      <c r="H46" s="77"/>
      <c r="I46" s="77"/>
      <c r="J46" s="42">
        <f t="shared" si="54"/>
        <v>9237</v>
      </c>
      <c r="K46" s="42">
        <f t="shared" si="55"/>
        <v>6908790</v>
      </c>
      <c r="L46" s="43" t="s">
        <v>17</v>
      </c>
      <c r="M46" s="30" t="s">
        <v>39</v>
      </c>
      <c r="N46" s="30" t="s">
        <v>40</v>
      </c>
      <c r="O46" s="27"/>
      <c r="P46" s="44">
        <f t="shared" si="56"/>
        <v>44805</v>
      </c>
      <c r="Q46" s="45">
        <v>0.11491</v>
      </c>
      <c r="R46" s="43">
        <v>0.10725</v>
      </c>
      <c r="S46" s="46">
        <f t="shared" si="57"/>
        <v>35439.77132</v>
      </c>
      <c r="T46" s="45">
        <v>0.1037</v>
      </c>
      <c r="U46" s="43">
        <v>0.10725</v>
      </c>
      <c r="V46" s="47">
        <f t="shared" si="58"/>
        <v>-2641.1005999999984</v>
      </c>
      <c r="W46" s="48">
        <v>0.21017</v>
      </c>
      <c r="X46" s="43">
        <v>0.10725</v>
      </c>
      <c r="Y46" s="46">
        <f t="shared" si="59"/>
        <v>158313.19071999998</v>
      </c>
      <c r="Z46" s="45"/>
      <c r="AA46" s="43"/>
      <c r="AB46" s="46">
        <f t="shared" si="60"/>
        <v>0</v>
      </c>
      <c r="AC46" s="49">
        <f t="shared" si="61"/>
        <v>191111.86143999998</v>
      </c>
      <c r="AD46" s="50">
        <f t="shared" si="62"/>
        <v>550.91712312455343</v>
      </c>
      <c r="AG46" s="100"/>
    </row>
    <row r="47" spans="1:33" s="31" customFormat="1" x14ac:dyDescent="0.25">
      <c r="A47" s="29">
        <v>44774</v>
      </c>
      <c r="B47" s="41">
        <v>8506</v>
      </c>
      <c r="C47" s="41">
        <v>7899302</v>
      </c>
      <c r="D47" s="41">
        <v>784</v>
      </c>
      <c r="E47" s="41">
        <v>1072767</v>
      </c>
      <c r="F47" s="41">
        <v>68</v>
      </c>
      <c r="G47" s="41">
        <v>1871761</v>
      </c>
      <c r="H47" s="77"/>
      <c r="I47" s="77"/>
      <c r="J47" s="42">
        <f t="shared" si="54"/>
        <v>9358</v>
      </c>
      <c r="K47" s="42">
        <f t="shared" si="55"/>
        <v>10843830</v>
      </c>
      <c r="L47" s="43" t="s">
        <v>17</v>
      </c>
      <c r="M47" s="30" t="s">
        <v>39</v>
      </c>
      <c r="N47" s="30" t="s">
        <v>40</v>
      </c>
      <c r="O47" s="27"/>
      <c r="P47" s="44">
        <f t="shared" si="56"/>
        <v>44774</v>
      </c>
      <c r="Q47" s="45">
        <v>0.11491</v>
      </c>
      <c r="R47" s="43">
        <v>0.10725</v>
      </c>
      <c r="S47" s="46">
        <f t="shared" si="57"/>
        <v>60508.653319999998</v>
      </c>
      <c r="T47" s="45">
        <v>0.1037</v>
      </c>
      <c r="U47" s="43">
        <v>0.10725</v>
      </c>
      <c r="V47" s="47">
        <f t="shared" si="58"/>
        <v>-3808.3228499999973</v>
      </c>
      <c r="W47" s="48">
        <v>0.21017</v>
      </c>
      <c r="X47" s="43">
        <v>0.10725</v>
      </c>
      <c r="Y47" s="46">
        <f t="shared" si="59"/>
        <v>192641.64212</v>
      </c>
      <c r="Z47" s="45"/>
      <c r="AA47" s="43"/>
      <c r="AB47" s="46">
        <f t="shared" si="60"/>
        <v>0</v>
      </c>
      <c r="AC47" s="49">
        <f t="shared" si="61"/>
        <v>249341.97259000002</v>
      </c>
      <c r="AD47" s="50">
        <f t="shared" si="62"/>
        <v>928.67411239125329</v>
      </c>
      <c r="AG47" s="100"/>
    </row>
    <row r="48" spans="1:33" s="31" customFormat="1" x14ac:dyDescent="0.25">
      <c r="A48" s="29">
        <v>44743</v>
      </c>
      <c r="B48" s="41">
        <v>8493</v>
      </c>
      <c r="C48" s="41">
        <v>9117874</v>
      </c>
      <c r="D48" s="41">
        <v>789</v>
      </c>
      <c r="E48" s="41">
        <v>1112945</v>
      </c>
      <c r="F48" s="41">
        <v>64</v>
      </c>
      <c r="G48" s="41">
        <v>1811722</v>
      </c>
      <c r="H48" s="77"/>
      <c r="I48" s="77"/>
      <c r="J48" s="42">
        <f t="shared" si="54"/>
        <v>9346</v>
      </c>
      <c r="K48" s="42">
        <f t="shared" si="55"/>
        <v>12042541</v>
      </c>
      <c r="L48" s="43" t="s">
        <v>17</v>
      </c>
      <c r="M48" s="30" t="s">
        <v>39</v>
      </c>
      <c r="N48" s="30" t="s">
        <v>40</v>
      </c>
      <c r="O48" s="27"/>
      <c r="P48" s="44">
        <f t="shared" si="56"/>
        <v>44743</v>
      </c>
      <c r="Q48" s="45">
        <v>0.11491</v>
      </c>
      <c r="R48" s="43">
        <v>0.10725</v>
      </c>
      <c r="S48" s="46">
        <f t="shared" si="57"/>
        <v>69842.914839999998</v>
      </c>
      <c r="T48" s="45">
        <v>0.1037</v>
      </c>
      <c r="U48" s="43">
        <v>0.10725</v>
      </c>
      <c r="V48" s="47">
        <f t="shared" si="58"/>
        <v>-3950.9547499999971</v>
      </c>
      <c r="W48" s="48">
        <v>0.11223</v>
      </c>
      <c r="X48" s="43">
        <v>0.10725</v>
      </c>
      <c r="Y48" s="46">
        <f t="shared" si="59"/>
        <v>9022.3755599999968</v>
      </c>
      <c r="Z48" s="45"/>
      <c r="AA48" s="43"/>
      <c r="AB48" s="46">
        <f t="shared" si="60"/>
        <v>0</v>
      </c>
      <c r="AC48" s="49">
        <f t="shared" si="61"/>
        <v>74914.335649999994</v>
      </c>
      <c r="AD48" s="50">
        <f t="shared" si="62"/>
        <v>1073.5751795596373</v>
      </c>
      <c r="AG48" s="100"/>
    </row>
    <row r="49" spans="1:33" s="31" customFormat="1" x14ac:dyDescent="0.25">
      <c r="A49" s="29">
        <v>44713</v>
      </c>
      <c r="B49" s="41">
        <v>8610</v>
      </c>
      <c r="C49" s="41">
        <v>6434805</v>
      </c>
      <c r="D49" s="41">
        <v>794</v>
      </c>
      <c r="E49" s="41">
        <v>896603</v>
      </c>
      <c r="F49" s="41">
        <v>67</v>
      </c>
      <c r="G49" s="41">
        <v>1735308</v>
      </c>
      <c r="H49" s="77"/>
      <c r="I49" s="77"/>
      <c r="J49" s="42">
        <f t="shared" si="54"/>
        <v>9471</v>
      </c>
      <c r="K49" s="42">
        <f t="shared" si="55"/>
        <v>9066716</v>
      </c>
      <c r="L49" s="43" t="s">
        <v>17</v>
      </c>
      <c r="M49" s="30" t="s">
        <v>39</v>
      </c>
      <c r="N49" s="30" t="s">
        <v>40</v>
      </c>
      <c r="O49" s="27"/>
      <c r="P49" s="44">
        <f t="shared" si="56"/>
        <v>44713</v>
      </c>
      <c r="Q49" s="45">
        <v>0.11491</v>
      </c>
      <c r="R49" s="43">
        <v>0.10725</v>
      </c>
      <c r="S49" s="46">
        <f t="shared" si="57"/>
        <v>49290.606299999999</v>
      </c>
      <c r="T49" s="45">
        <v>0.1037</v>
      </c>
      <c r="U49" s="43">
        <v>0.10725</v>
      </c>
      <c r="V49" s="47">
        <f t="shared" si="58"/>
        <v>-3182.9406499999977</v>
      </c>
      <c r="W49" s="48">
        <v>0.11223</v>
      </c>
      <c r="X49" s="43">
        <v>0.10725</v>
      </c>
      <c r="Y49" s="46">
        <f t="shared" si="59"/>
        <v>8641.8338399999975</v>
      </c>
      <c r="Z49" s="45"/>
      <c r="AA49" s="43"/>
      <c r="AB49" s="46">
        <f t="shared" si="60"/>
        <v>0</v>
      </c>
      <c r="AC49" s="49">
        <f t="shared" si="61"/>
        <v>54749.499490000002</v>
      </c>
      <c r="AD49" s="50">
        <f t="shared" si="62"/>
        <v>747.36411149825778</v>
      </c>
      <c r="AG49" s="100"/>
    </row>
    <row r="50" spans="1:33" s="31" customFormat="1" x14ac:dyDescent="0.25">
      <c r="A50" s="29">
        <v>44682</v>
      </c>
      <c r="B50" s="41">
        <v>8710</v>
      </c>
      <c r="C50" s="41">
        <v>5477255</v>
      </c>
      <c r="D50" s="41">
        <v>800</v>
      </c>
      <c r="E50" s="41">
        <v>778843</v>
      </c>
      <c r="F50" s="41">
        <v>68</v>
      </c>
      <c r="G50" s="41">
        <v>1650989</v>
      </c>
      <c r="H50" s="77"/>
      <c r="I50" s="77"/>
      <c r="J50" s="42">
        <f t="shared" si="54"/>
        <v>9578</v>
      </c>
      <c r="K50" s="42">
        <f t="shared" si="55"/>
        <v>7907087</v>
      </c>
      <c r="L50" s="43" t="s">
        <v>17</v>
      </c>
      <c r="M50" s="30" t="s">
        <v>39</v>
      </c>
      <c r="N50" s="30" t="s">
        <v>40</v>
      </c>
      <c r="O50" s="27"/>
      <c r="P50" s="44">
        <f t="shared" si="56"/>
        <v>44682</v>
      </c>
      <c r="Q50" s="45">
        <v>0.11491</v>
      </c>
      <c r="R50" s="43">
        <v>0.10725</v>
      </c>
      <c r="S50" s="46">
        <f t="shared" si="57"/>
        <v>41955.773300000001</v>
      </c>
      <c r="T50" s="45">
        <v>0.1037</v>
      </c>
      <c r="U50" s="43">
        <v>0.10725</v>
      </c>
      <c r="V50" s="47">
        <f t="shared" si="58"/>
        <v>-2764.892649999998</v>
      </c>
      <c r="W50" s="48">
        <v>0.11223</v>
      </c>
      <c r="X50" s="43">
        <v>0.10725</v>
      </c>
      <c r="Y50" s="46">
        <f t="shared" si="59"/>
        <v>8221.9252199999974</v>
      </c>
      <c r="Z50" s="45"/>
      <c r="AA50" s="43"/>
      <c r="AB50" s="46">
        <f t="shared" si="60"/>
        <v>0</v>
      </c>
      <c r="AC50" s="49">
        <f t="shared" si="61"/>
        <v>47412.805869999997</v>
      </c>
      <c r="AD50" s="50">
        <f t="shared" si="62"/>
        <v>628.84672789896672</v>
      </c>
      <c r="AG50" s="100"/>
    </row>
    <row r="51" spans="1:33" s="31" customFormat="1" x14ac:dyDescent="0.25">
      <c r="A51" s="29">
        <v>44652</v>
      </c>
      <c r="B51" s="41">
        <v>8805</v>
      </c>
      <c r="C51" s="41">
        <v>4574609</v>
      </c>
      <c r="D51" s="41">
        <v>803</v>
      </c>
      <c r="E51" s="41">
        <v>777671</v>
      </c>
      <c r="F51" s="41">
        <v>68</v>
      </c>
      <c r="G51" s="41">
        <v>1565702</v>
      </c>
      <c r="H51" s="77"/>
      <c r="I51" s="77"/>
      <c r="J51" s="42">
        <f t="shared" si="54"/>
        <v>9676</v>
      </c>
      <c r="K51" s="42">
        <f t="shared" si="55"/>
        <v>6917982</v>
      </c>
      <c r="L51" s="43" t="s">
        <v>17</v>
      </c>
      <c r="M51" s="30" t="s">
        <v>39</v>
      </c>
      <c r="N51" s="30" t="s">
        <v>40</v>
      </c>
      <c r="O51" s="27"/>
      <c r="P51" s="44">
        <f t="shared" si="56"/>
        <v>44652</v>
      </c>
      <c r="Q51" s="45">
        <v>0.14821000000000001</v>
      </c>
      <c r="R51" s="43">
        <v>0.10725</v>
      </c>
      <c r="S51" s="46">
        <f t="shared" si="57"/>
        <v>187375.98464000004</v>
      </c>
      <c r="T51" s="45">
        <v>0.13113</v>
      </c>
      <c r="U51" s="43">
        <v>0.10725</v>
      </c>
      <c r="V51" s="47">
        <f t="shared" si="58"/>
        <v>18570.783479999998</v>
      </c>
      <c r="W51" s="48">
        <v>0.16225000000000001</v>
      </c>
      <c r="X51" s="43">
        <v>0.10725</v>
      </c>
      <c r="Y51" s="46">
        <f t="shared" si="59"/>
        <v>86113.610000000015</v>
      </c>
      <c r="Z51" s="45"/>
      <c r="AA51" s="43"/>
      <c r="AB51" s="46">
        <f t="shared" si="60"/>
        <v>0</v>
      </c>
      <c r="AC51" s="49">
        <f t="shared" si="61"/>
        <v>292060.37812000001</v>
      </c>
      <c r="AD51" s="50">
        <f t="shared" si="62"/>
        <v>519.54673480976714</v>
      </c>
      <c r="AG51" s="100"/>
    </row>
    <row r="52" spans="1:33" s="31" customFormat="1" x14ac:dyDescent="0.25">
      <c r="A52" s="29">
        <v>44621</v>
      </c>
      <c r="B52" s="41">
        <v>8878</v>
      </c>
      <c r="C52" s="41">
        <v>4924722</v>
      </c>
      <c r="D52" s="41">
        <v>811</v>
      </c>
      <c r="E52" s="41">
        <v>832656</v>
      </c>
      <c r="F52" s="41">
        <v>69</v>
      </c>
      <c r="G52" s="41">
        <v>1544959</v>
      </c>
      <c r="H52" s="77"/>
      <c r="I52" s="77"/>
      <c r="J52" s="42">
        <f t="shared" si="54"/>
        <v>9758</v>
      </c>
      <c r="K52" s="42">
        <f t="shared" si="55"/>
        <v>7302337</v>
      </c>
      <c r="L52" s="43" t="s">
        <v>17</v>
      </c>
      <c r="M52" s="30" t="s">
        <v>39</v>
      </c>
      <c r="N52" s="30" t="s">
        <v>40</v>
      </c>
      <c r="O52" s="27"/>
      <c r="P52" s="44">
        <f t="shared" si="56"/>
        <v>44621</v>
      </c>
      <c r="Q52" s="45">
        <v>0.14821000000000001</v>
      </c>
      <c r="R52" s="43">
        <v>0.10725</v>
      </c>
      <c r="S52" s="46">
        <f t="shared" si="57"/>
        <v>201716.61312000005</v>
      </c>
      <c r="T52" s="45">
        <v>0.13113</v>
      </c>
      <c r="U52" s="43">
        <v>0.10725</v>
      </c>
      <c r="V52" s="47">
        <f t="shared" si="58"/>
        <v>19883.825279999997</v>
      </c>
      <c r="W52" s="48">
        <v>0.16225000000000001</v>
      </c>
      <c r="X52" s="43">
        <v>0.10725</v>
      </c>
      <c r="Y52" s="46">
        <f t="shared" si="59"/>
        <v>84972.74500000001</v>
      </c>
      <c r="Z52" s="45"/>
      <c r="AA52" s="43"/>
      <c r="AB52" s="46">
        <f t="shared" si="60"/>
        <v>0</v>
      </c>
      <c r="AC52" s="49">
        <f t="shared" si="61"/>
        <v>306573.18340000004</v>
      </c>
      <c r="AD52" s="50">
        <f t="shared" si="62"/>
        <v>554.71074566343771</v>
      </c>
      <c r="AG52" s="100"/>
    </row>
    <row r="53" spans="1:33" s="31" customFormat="1" x14ac:dyDescent="0.25">
      <c r="A53" s="29">
        <v>44593</v>
      </c>
      <c r="B53" s="41">
        <v>8661</v>
      </c>
      <c r="C53" s="41">
        <v>5761021</v>
      </c>
      <c r="D53" s="41">
        <v>797</v>
      </c>
      <c r="E53" s="41">
        <v>936075</v>
      </c>
      <c r="F53" s="41">
        <v>68</v>
      </c>
      <c r="G53" s="41">
        <v>1079814</v>
      </c>
      <c r="H53" s="77"/>
      <c r="I53" s="77"/>
      <c r="J53" s="42">
        <f t="shared" si="54"/>
        <v>9526</v>
      </c>
      <c r="K53" s="42">
        <f t="shared" si="55"/>
        <v>7776910</v>
      </c>
      <c r="L53" s="43" t="s">
        <v>17</v>
      </c>
      <c r="M53" s="30" t="s">
        <v>39</v>
      </c>
      <c r="N53" s="30" t="s">
        <v>40</v>
      </c>
      <c r="O53" s="27"/>
      <c r="P53" s="44">
        <f t="shared" si="56"/>
        <v>44593</v>
      </c>
      <c r="Q53" s="45">
        <v>0.14821000000000001</v>
      </c>
      <c r="R53" s="43">
        <v>0.10725</v>
      </c>
      <c r="S53" s="46">
        <f t="shared" si="57"/>
        <v>235971.42016000007</v>
      </c>
      <c r="T53" s="45">
        <v>0.13113</v>
      </c>
      <c r="U53" s="43">
        <v>0.10725</v>
      </c>
      <c r="V53" s="47">
        <f t="shared" si="58"/>
        <v>22353.470999999998</v>
      </c>
      <c r="W53" s="48">
        <v>0.16225000000000001</v>
      </c>
      <c r="X53" s="43">
        <v>0.10725</v>
      </c>
      <c r="Y53" s="46">
        <f t="shared" si="59"/>
        <v>59389.770000000011</v>
      </c>
      <c r="Z53" s="45"/>
      <c r="AA53" s="43"/>
      <c r="AB53" s="46">
        <f t="shared" si="60"/>
        <v>0</v>
      </c>
      <c r="AC53" s="49">
        <f t="shared" si="61"/>
        <v>317714.66116000008</v>
      </c>
      <c r="AD53" s="50">
        <f t="shared" si="62"/>
        <v>665.16810991802333</v>
      </c>
      <c r="AG53" s="100"/>
    </row>
    <row r="54" spans="1:33" s="31" customFormat="1" x14ac:dyDescent="0.25">
      <c r="A54" s="29">
        <v>44562</v>
      </c>
      <c r="B54" s="41">
        <v>8719</v>
      </c>
      <c r="C54" s="41">
        <v>6198626</v>
      </c>
      <c r="D54" s="41">
        <v>803</v>
      </c>
      <c r="E54" s="41">
        <v>956053</v>
      </c>
      <c r="F54" s="41">
        <v>68</v>
      </c>
      <c r="G54" s="41">
        <v>1146774</v>
      </c>
      <c r="H54" s="77"/>
      <c r="I54" s="77"/>
      <c r="J54" s="42">
        <f t="shared" si="54"/>
        <v>9590</v>
      </c>
      <c r="K54" s="42">
        <f t="shared" si="55"/>
        <v>8301453</v>
      </c>
      <c r="L54" s="43" t="s">
        <v>17</v>
      </c>
      <c r="M54" s="30" t="s">
        <v>39</v>
      </c>
      <c r="N54" s="30" t="s">
        <v>40</v>
      </c>
      <c r="O54" s="27"/>
      <c r="P54" s="44">
        <f t="shared" si="56"/>
        <v>44562</v>
      </c>
      <c r="Q54" s="45">
        <v>0.14821000000000001</v>
      </c>
      <c r="R54" s="43">
        <v>0.10725</v>
      </c>
      <c r="S54" s="46">
        <f t="shared" si="57"/>
        <v>253895.72096000006</v>
      </c>
      <c r="T54" s="45">
        <v>0.13113</v>
      </c>
      <c r="U54" s="43">
        <v>0.10725</v>
      </c>
      <c r="V54" s="47">
        <f t="shared" si="58"/>
        <v>22830.54564</v>
      </c>
      <c r="W54" s="48">
        <v>0.17129</v>
      </c>
      <c r="X54" s="43">
        <v>0.10725</v>
      </c>
      <c r="Y54" s="46">
        <f t="shared" si="59"/>
        <v>73439.406959999993</v>
      </c>
      <c r="Z54" s="45"/>
      <c r="AA54" s="43"/>
      <c r="AB54" s="46">
        <f t="shared" si="60"/>
        <v>0</v>
      </c>
      <c r="AC54" s="49">
        <f t="shared" si="61"/>
        <v>350165.67356000008</v>
      </c>
      <c r="AD54" s="50">
        <f t="shared" si="62"/>
        <v>710.93313453377687</v>
      </c>
      <c r="AG54" s="100"/>
    </row>
    <row r="55" spans="1:33" s="31" customFormat="1" x14ac:dyDescent="0.25">
      <c r="A55" s="29">
        <v>44531</v>
      </c>
      <c r="B55" s="41">
        <v>8785</v>
      </c>
      <c r="C55" s="41">
        <v>6142903</v>
      </c>
      <c r="D55" s="41">
        <v>824</v>
      </c>
      <c r="E55" s="41">
        <v>909357</v>
      </c>
      <c r="F55" s="41">
        <v>73</v>
      </c>
      <c r="G55" s="41">
        <v>1132424</v>
      </c>
      <c r="H55" s="77"/>
      <c r="I55" s="77"/>
      <c r="J55" s="42">
        <f t="shared" ref="J55" si="63">B55+D55+F55+H55</f>
        <v>9682</v>
      </c>
      <c r="K55" s="42">
        <f t="shared" ref="K55" si="64">C55+E55+G55+I55</f>
        <v>8184684</v>
      </c>
      <c r="L55" s="43" t="s">
        <v>17</v>
      </c>
      <c r="M55" s="30" t="s">
        <v>39</v>
      </c>
      <c r="N55" s="30" t="s">
        <v>40</v>
      </c>
      <c r="O55" s="27"/>
      <c r="P55" s="44">
        <f t="shared" ref="P55" si="65">A55</f>
        <v>44531</v>
      </c>
      <c r="Q55" s="45">
        <v>0.14821000000000001</v>
      </c>
      <c r="R55" s="43">
        <v>0.10725</v>
      </c>
      <c r="S55" s="46">
        <f t="shared" ref="S55" si="66">(Q55-R55)*C55</f>
        <v>251613.30688000008</v>
      </c>
      <c r="T55" s="45">
        <v>0.13113</v>
      </c>
      <c r="U55" s="43">
        <v>0.10725</v>
      </c>
      <c r="V55" s="47">
        <f t="shared" ref="V55" si="67">(T55-U55)*E55</f>
        <v>21715.445159999999</v>
      </c>
      <c r="W55" s="48">
        <v>0.17129</v>
      </c>
      <c r="X55" s="43">
        <v>0.10725</v>
      </c>
      <c r="Y55" s="46">
        <f t="shared" ref="Y55" si="68">(W55-X55)*G55</f>
        <v>72520.432960000006</v>
      </c>
      <c r="Z55" s="45"/>
      <c r="AA55" s="43"/>
      <c r="AB55" s="46">
        <f t="shared" ref="AB55" si="69">(Z55-AA55)*I55</f>
        <v>0</v>
      </c>
      <c r="AC55" s="49">
        <f t="shared" ref="AC55" si="70">AB55+Y55+S55+V55</f>
        <v>345849.18500000006</v>
      </c>
      <c r="AD55" s="50">
        <f t="shared" ref="AD55" si="71">IFERROR(C55/B55,0)</f>
        <v>699.24906089926014</v>
      </c>
      <c r="AG55" s="100"/>
    </row>
    <row r="56" spans="1:33" s="31" customFormat="1" x14ac:dyDescent="0.25">
      <c r="A56" s="29">
        <v>44501</v>
      </c>
      <c r="B56" s="41">
        <v>7862</v>
      </c>
      <c r="C56" s="41">
        <v>5045488</v>
      </c>
      <c r="D56" s="41">
        <v>726</v>
      </c>
      <c r="E56" s="41">
        <v>823400</v>
      </c>
      <c r="F56" s="41">
        <v>59</v>
      </c>
      <c r="G56" s="41">
        <v>1039135</v>
      </c>
      <c r="H56" s="77"/>
      <c r="I56" s="77"/>
      <c r="J56" s="42">
        <f t="shared" ref="J56:J63" si="72">B56+D56+F56+H56</f>
        <v>8647</v>
      </c>
      <c r="K56" s="42">
        <f t="shared" ref="K56:K63" si="73">C56+E56+G56+I56</f>
        <v>6908023</v>
      </c>
      <c r="L56" s="43" t="s">
        <v>17</v>
      </c>
      <c r="M56" s="30" t="s">
        <v>39</v>
      </c>
      <c r="N56" s="30" t="s">
        <v>40</v>
      </c>
      <c r="O56" s="27"/>
      <c r="P56" s="44">
        <f t="shared" ref="P56:P66" si="74">A56</f>
        <v>44501</v>
      </c>
      <c r="Q56" s="45">
        <v>0.14821000000000001</v>
      </c>
      <c r="R56" s="43">
        <v>0.10725</v>
      </c>
      <c r="S56" s="46">
        <f t="shared" ref="S56:S66" si="75">(Q56-R56)*C56</f>
        <v>206663.18848000004</v>
      </c>
      <c r="T56" s="45">
        <v>0.13113</v>
      </c>
      <c r="U56" s="43">
        <v>0.10725</v>
      </c>
      <c r="V56" s="47">
        <f t="shared" ref="V56:V66" si="76">(T56-U56)*E56</f>
        <v>19662.791999999998</v>
      </c>
      <c r="W56" s="48">
        <v>0.17129</v>
      </c>
      <c r="X56" s="43">
        <v>0.10725</v>
      </c>
      <c r="Y56" s="46">
        <f t="shared" ref="Y56:Y66" si="77">(W56-X56)*G56</f>
        <v>66546.205400000006</v>
      </c>
      <c r="Z56" s="45"/>
      <c r="AA56" s="43"/>
      <c r="AB56" s="46">
        <f t="shared" ref="AB56:AB66" si="78">(Z56-AA56)*I56</f>
        <v>0</v>
      </c>
      <c r="AC56" s="49">
        <f t="shared" ref="AC56:AC66" si="79">AB56+Y56+S56+V56</f>
        <v>292872.18588000006</v>
      </c>
      <c r="AD56" s="50">
        <f t="shared" ref="AD56:AD68" si="80">IFERROR(C56/B56,0)</f>
        <v>641.75629610786063</v>
      </c>
      <c r="AG56" s="100"/>
    </row>
    <row r="57" spans="1:33" s="31" customFormat="1" x14ac:dyDescent="0.25">
      <c r="A57" s="29">
        <v>44470</v>
      </c>
      <c r="B57" s="41">
        <v>7929</v>
      </c>
      <c r="C57" s="41">
        <v>4267677</v>
      </c>
      <c r="D57" s="41">
        <v>727</v>
      </c>
      <c r="E57" s="41">
        <v>707168</v>
      </c>
      <c r="F57" s="41">
        <v>60</v>
      </c>
      <c r="G57" s="41">
        <v>938793</v>
      </c>
      <c r="H57" s="77"/>
      <c r="I57" s="77"/>
      <c r="J57" s="42">
        <f t="shared" si="72"/>
        <v>8716</v>
      </c>
      <c r="K57" s="42">
        <f t="shared" si="73"/>
        <v>5913638</v>
      </c>
      <c r="L57" s="43" t="s">
        <v>17</v>
      </c>
      <c r="M57" s="30" t="s">
        <v>39</v>
      </c>
      <c r="N57" s="30" t="s">
        <v>40</v>
      </c>
      <c r="O57" s="27"/>
      <c r="P57" s="44">
        <f t="shared" si="74"/>
        <v>44470</v>
      </c>
      <c r="Q57" s="45">
        <v>9.7070000000000004E-2</v>
      </c>
      <c r="R57" s="43">
        <v>0.10725</v>
      </c>
      <c r="S57" s="46">
        <f t="shared" si="75"/>
        <v>-43444.951859999979</v>
      </c>
      <c r="T57" s="45">
        <v>8.4400000000000003E-2</v>
      </c>
      <c r="U57" s="43">
        <v>0.10725</v>
      </c>
      <c r="V57" s="47">
        <f t="shared" si="76"/>
        <v>-16158.788799999997</v>
      </c>
      <c r="W57" s="48">
        <v>8.9080000000000006E-2</v>
      </c>
      <c r="X57" s="43">
        <v>0.10725</v>
      </c>
      <c r="Y57" s="46">
        <f t="shared" si="77"/>
        <v>-17057.868809999993</v>
      </c>
      <c r="Z57" s="45"/>
      <c r="AA57" s="43"/>
      <c r="AB57" s="46">
        <f t="shared" si="78"/>
        <v>0</v>
      </c>
      <c r="AC57" s="49">
        <f t="shared" si="79"/>
        <v>-76661.609469999967</v>
      </c>
      <c r="AD57" s="50">
        <f t="shared" si="80"/>
        <v>538.23647370412414</v>
      </c>
      <c r="AG57" s="100"/>
    </row>
    <row r="58" spans="1:33" s="31" customFormat="1" x14ac:dyDescent="0.25">
      <c r="A58" s="29">
        <v>44440</v>
      </c>
      <c r="B58" s="41">
        <v>8047</v>
      </c>
      <c r="C58" s="41">
        <v>4573750</v>
      </c>
      <c r="D58" s="41">
        <v>731</v>
      </c>
      <c r="E58" s="41">
        <v>807682</v>
      </c>
      <c r="F58" s="41">
        <v>60</v>
      </c>
      <c r="G58" s="41">
        <v>974770</v>
      </c>
      <c r="H58" s="77"/>
      <c r="I58" s="77"/>
      <c r="J58" s="42">
        <f t="shared" si="72"/>
        <v>8838</v>
      </c>
      <c r="K58" s="42">
        <f t="shared" si="73"/>
        <v>6356202</v>
      </c>
      <c r="L58" s="43" t="s">
        <v>17</v>
      </c>
      <c r="M58" s="30" t="s">
        <v>39</v>
      </c>
      <c r="N58" s="30" t="s">
        <v>40</v>
      </c>
      <c r="O58" s="27"/>
      <c r="P58" s="44">
        <f t="shared" si="74"/>
        <v>44440</v>
      </c>
      <c r="Q58" s="45">
        <v>9.7070000000000004E-2</v>
      </c>
      <c r="R58" s="43">
        <v>0.10725</v>
      </c>
      <c r="S58" s="46">
        <f t="shared" si="75"/>
        <v>-46560.774999999972</v>
      </c>
      <c r="T58" s="45">
        <v>8.4400000000000003E-2</v>
      </c>
      <c r="U58" s="43">
        <v>0.10725</v>
      </c>
      <c r="V58" s="47">
        <f t="shared" si="76"/>
        <v>-18455.533699999996</v>
      </c>
      <c r="W58" s="48">
        <v>8.9080000000000006E-2</v>
      </c>
      <c r="X58" s="43">
        <v>0.10725</v>
      </c>
      <c r="Y58" s="46">
        <f t="shared" si="77"/>
        <v>-17711.570899999992</v>
      </c>
      <c r="Z58" s="45"/>
      <c r="AA58" s="43"/>
      <c r="AB58" s="46">
        <f t="shared" si="78"/>
        <v>0</v>
      </c>
      <c r="AC58" s="49">
        <f t="shared" si="79"/>
        <v>-82727.879599999957</v>
      </c>
      <c r="AD58" s="50">
        <f t="shared" si="80"/>
        <v>568.37952031813097</v>
      </c>
      <c r="AG58" s="100"/>
    </row>
    <row r="59" spans="1:33" s="31" customFormat="1" x14ac:dyDescent="0.25">
      <c r="A59" s="29">
        <v>44409</v>
      </c>
      <c r="B59" s="41">
        <v>8204</v>
      </c>
      <c r="C59" s="41">
        <v>8286176</v>
      </c>
      <c r="D59" s="41">
        <v>740</v>
      </c>
      <c r="E59" s="41">
        <v>1134563</v>
      </c>
      <c r="F59" s="41">
        <v>60</v>
      </c>
      <c r="G59" s="41">
        <v>1212830</v>
      </c>
      <c r="H59" s="77"/>
      <c r="I59" s="77"/>
      <c r="J59" s="42">
        <f t="shared" si="72"/>
        <v>9004</v>
      </c>
      <c r="K59" s="42">
        <f t="shared" si="73"/>
        <v>10633569</v>
      </c>
      <c r="L59" s="43" t="s">
        <v>17</v>
      </c>
      <c r="M59" s="30" t="s">
        <v>39</v>
      </c>
      <c r="N59" s="30" t="s">
        <v>40</v>
      </c>
      <c r="O59" s="27"/>
      <c r="P59" s="44">
        <f t="shared" si="74"/>
        <v>44409</v>
      </c>
      <c r="Q59" s="45">
        <v>9.7070000000000004E-2</v>
      </c>
      <c r="R59" s="43">
        <v>0.10725</v>
      </c>
      <c r="S59" s="46">
        <f t="shared" si="75"/>
        <v>-84353.271679999962</v>
      </c>
      <c r="T59" s="45">
        <v>8.4400000000000003E-2</v>
      </c>
      <c r="U59" s="43">
        <v>0.10725</v>
      </c>
      <c r="V59" s="47">
        <f t="shared" si="76"/>
        <v>-25924.764549999996</v>
      </c>
      <c r="W59" s="48">
        <v>8.9080000000000006E-2</v>
      </c>
      <c r="X59" s="43">
        <v>0.10725</v>
      </c>
      <c r="Y59" s="46">
        <f t="shared" si="77"/>
        <v>-22037.121099999989</v>
      </c>
      <c r="Z59" s="45"/>
      <c r="AA59" s="43"/>
      <c r="AB59" s="46">
        <f t="shared" si="78"/>
        <v>0</v>
      </c>
      <c r="AC59" s="49">
        <f t="shared" si="79"/>
        <v>-132315.15732999996</v>
      </c>
      <c r="AD59" s="50">
        <f t="shared" si="80"/>
        <v>1010.016577279376</v>
      </c>
      <c r="AG59" s="100"/>
    </row>
    <row r="60" spans="1:33" s="31" customFormat="1" x14ac:dyDescent="0.25">
      <c r="A60" s="29">
        <v>44378</v>
      </c>
      <c r="B60" s="41">
        <v>8378</v>
      </c>
      <c r="C60" s="41">
        <v>7011791</v>
      </c>
      <c r="D60" s="41">
        <v>746</v>
      </c>
      <c r="E60" s="41">
        <v>1020822</v>
      </c>
      <c r="F60" s="41">
        <v>61</v>
      </c>
      <c r="G60" s="41">
        <v>1178743</v>
      </c>
      <c r="H60" s="77"/>
      <c r="I60" s="77"/>
      <c r="J60" s="42">
        <f t="shared" si="72"/>
        <v>9185</v>
      </c>
      <c r="K60" s="42">
        <f t="shared" si="73"/>
        <v>9211356</v>
      </c>
      <c r="L60" s="43" t="s">
        <v>17</v>
      </c>
      <c r="M60" s="30" t="s">
        <v>39</v>
      </c>
      <c r="N60" s="30" t="s">
        <v>40</v>
      </c>
      <c r="O60" s="27"/>
      <c r="P60" s="44">
        <f t="shared" si="74"/>
        <v>44378</v>
      </c>
      <c r="Q60" s="45">
        <v>9.7070000000000004E-2</v>
      </c>
      <c r="R60" s="43">
        <v>0.10725</v>
      </c>
      <c r="S60" s="46">
        <f t="shared" si="75"/>
        <v>-71380.032379999961</v>
      </c>
      <c r="T60" s="45">
        <v>8.4400000000000003E-2</v>
      </c>
      <c r="U60" s="43">
        <v>0.10725</v>
      </c>
      <c r="V60" s="47">
        <f t="shared" si="76"/>
        <v>-23325.782699999996</v>
      </c>
      <c r="W60" s="48">
        <v>8.7300000000000003E-2</v>
      </c>
      <c r="X60" s="43">
        <v>0.10725</v>
      </c>
      <c r="Y60" s="46">
        <f t="shared" si="77"/>
        <v>-23515.922849999995</v>
      </c>
      <c r="Z60" s="45"/>
      <c r="AA60" s="43"/>
      <c r="AB60" s="46">
        <f t="shared" si="78"/>
        <v>0</v>
      </c>
      <c r="AC60" s="49">
        <f t="shared" si="79"/>
        <v>-118221.73792999996</v>
      </c>
      <c r="AD60" s="50">
        <f t="shared" si="80"/>
        <v>836.92898066364285</v>
      </c>
      <c r="AG60" s="100"/>
    </row>
    <row r="61" spans="1:33" s="31" customFormat="1" x14ac:dyDescent="0.25">
      <c r="A61" s="29">
        <v>44348</v>
      </c>
      <c r="B61" s="41">
        <v>8547</v>
      </c>
      <c r="C61" s="41">
        <v>7263193</v>
      </c>
      <c r="D61" s="41">
        <v>755</v>
      </c>
      <c r="E61" s="41">
        <v>948801</v>
      </c>
      <c r="F61" s="41">
        <v>61</v>
      </c>
      <c r="G61" s="41">
        <v>1156461</v>
      </c>
      <c r="H61" s="77"/>
      <c r="I61" s="77"/>
      <c r="J61" s="42">
        <f t="shared" si="72"/>
        <v>9363</v>
      </c>
      <c r="K61" s="42">
        <f t="shared" si="73"/>
        <v>9368455</v>
      </c>
      <c r="L61" s="43" t="s">
        <v>17</v>
      </c>
      <c r="M61" s="30" t="s">
        <v>39</v>
      </c>
      <c r="N61" s="30" t="s">
        <v>40</v>
      </c>
      <c r="O61" s="27"/>
      <c r="P61" s="44">
        <f t="shared" si="74"/>
        <v>44348</v>
      </c>
      <c r="Q61" s="45">
        <v>9.7070000000000004E-2</v>
      </c>
      <c r="R61" s="43">
        <v>0.10725</v>
      </c>
      <c r="S61" s="46">
        <f t="shared" si="75"/>
        <v>-73939.304739999963</v>
      </c>
      <c r="T61" s="45">
        <v>8.4400000000000003E-2</v>
      </c>
      <c r="U61" s="43">
        <v>0.10725</v>
      </c>
      <c r="V61" s="47">
        <f t="shared" si="76"/>
        <v>-21680.102849999996</v>
      </c>
      <c r="W61" s="48">
        <v>8.7300000000000003E-2</v>
      </c>
      <c r="X61" s="43">
        <v>0.10725</v>
      </c>
      <c r="Y61" s="46">
        <f t="shared" si="77"/>
        <v>-23071.396949999995</v>
      </c>
      <c r="Z61" s="45"/>
      <c r="AA61" s="43"/>
      <c r="AB61" s="46">
        <f t="shared" si="78"/>
        <v>0</v>
      </c>
      <c r="AC61" s="49">
        <f t="shared" si="79"/>
        <v>-118690.80453999995</v>
      </c>
      <c r="AD61" s="50">
        <f t="shared" si="80"/>
        <v>849.79443079443081</v>
      </c>
      <c r="AG61" s="100"/>
    </row>
    <row r="62" spans="1:33" s="31" customFormat="1" x14ac:dyDescent="0.25">
      <c r="A62" s="29">
        <v>44317</v>
      </c>
      <c r="B62" s="41">
        <v>8671</v>
      </c>
      <c r="C62" s="41">
        <v>5654887</v>
      </c>
      <c r="D62" s="41">
        <v>767</v>
      </c>
      <c r="E62" s="41">
        <v>787184</v>
      </c>
      <c r="F62" s="41">
        <v>61</v>
      </c>
      <c r="G62" s="41">
        <v>983166</v>
      </c>
      <c r="H62" s="77"/>
      <c r="I62" s="77"/>
      <c r="J62" s="42">
        <f t="shared" si="72"/>
        <v>9499</v>
      </c>
      <c r="K62" s="42">
        <f t="shared" si="73"/>
        <v>7425237</v>
      </c>
      <c r="L62" s="43" t="s">
        <v>17</v>
      </c>
      <c r="M62" s="30" t="s">
        <v>39</v>
      </c>
      <c r="N62" s="30" t="s">
        <v>40</v>
      </c>
      <c r="O62" s="27"/>
      <c r="P62" s="44">
        <f t="shared" si="74"/>
        <v>44317</v>
      </c>
      <c r="Q62" s="45">
        <v>9.7070000000000004E-2</v>
      </c>
      <c r="R62" s="43">
        <v>0.10725</v>
      </c>
      <c r="S62" s="46">
        <f t="shared" si="75"/>
        <v>-57566.749659999972</v>
      </c>
      <c r="T62" s="45">
        <v>8.4400000000000003E-2</v>
      </c>
      <c r="U62" s="43">
        <v>0.10725</v>
      </c>
      <c r="V62" s="47">
        <f t="shared" si="76"/>
        <v>-17987.154399999996</v>
      </c>
      <c r="W62" s="48">
        <v>8.7300000000000003E-2</v>
      </c>
      <c r="X62" s="43">
        <v>0.10725</v>
      </c>
      <c r="Y62" s="46">
        <f t="shared" si="77"/>
        <v>-19614.161699999997</v>
      </c>
      <c r="Z62" s="45"/>
      <c r="AA62" s="43"/>
      <c r="AB62" s="46">
        <f t="shared" si="78"/>
        <v>0</v>
      </c>
      <c r="AC62" s="49">
        <f t="shared" si="79"/>
        <v>-95168.065759999969</v>
      </c>
      <c r="AD62" s="50">
        <f t="shared" si="80"/>
        <v>652.16088109791258</v>
      </c>
      <c r="AG62" s="100"/>
    </row>
    <row r="63" spans="1:33" s="31" customFormat="1" x14ac:dyDescent="0.25">
      <c r="A63" s="29">
        <v>44287</v>
      </c>
      <c r="B63" s="41">
        <v>8771</v>
      </c>
      <c r="C63" s="41">
        <v>4254198</v>
      </c>
      <c r="D63" s="41">
        <v>773</v>
      </c>
      <c r="E63" s="41">
        <v>701872</v>
      </c>
      <c r="F63" s="41">
        <v>62</v>
      </c>
      <c r="G63" s="41">
        <v>939592</v>
      </c>
      <c r="H63" s="77"/>
      <c r="I63" s="77"/>
      <c r="J63" s="42">
        <f t="shared" si="72"/>
        <v>9606</v>
      </c>
      <c r="K63" s="42">
        <f t="shared" si="73"/>
        <v>5895662</v>
      </c>
      <c r="L63" s="43" t="s">
        <v>17</v>
      </c>
      <c r="M63" s="30" t="s">
        <v>39</v>
      </c>
      <c r="N63" s="30" t="s">
        <v>40</v>
      </c>
      <c r="O63" s="27"/>
      <c r="P63" s="44">
        <f t="shared" si="74"/>
        <v>44287</v>
      </c>
      <c r="Q63" s="45">
        <v>0.12388</v>
      </c>
      <c r="R63" s="43">
        <v>0.10725</v>
      </c>
      <c r="S63" s="46">
        <f t="shared" si="75"/>
        <v>70747.312740000023</v>
      </c>
      <c r="T63" s="45">
        <v>0.10763</v>
      </c>
      <c r="U63" s="43">
        <v>0.10725</v>
      </c>
      <c r="V63" s="47">
        <f t="shared" si="76"/>
        <v>266.71136000000376</v>
      </c>
      <c r="W63" s="48">
        <v>0.10238999999999999</v>
      </c>
      <c r="X63" s="43">
        <v>0.10725</v>
      </c>
      <c r="Y63" s="46">
        <f t="shared" si="77"/>
        <v>-4566.4171200000028</v>
      </c>
      <c r="Z63" s="45"/>
      <c r="AA63" s="43"/>
      <c r="AB63" s="46">
        <f t="shared" si="78"/>
        <v>0</v>
      </c>
      <c r="AC63" s="49">
        <f t="shared" si="79"/>
        <v>66447.606980000026</v>
      </c>
      <c r="AD63" s="50">
        <f t="shared" si="80"/>
        <v>485.02998517842889</v>
      </c>
      <c r="AG63" s="100"/>
    </row>
    <row r="64" spans="1:33" s="31" customFormat="1" x14ac:dyDescent="0.25">
      <c r="A64" s="29">
        <v>44256</v>
      </c>
      <c r="B64" s="41">
        <v>8885</v>
      </c>
      <c r="C64" s="41">
        <v>4862382</v>
      </c>
      <c r="D64" s="41">
        <v>785</v>
      </c>
      <c r="E64" s="41">
        <v>827730</v>
      </c>
      <c r="F64" s="41">
        <v>64</v>
      </c>
      <c r="G64" s="41">
        <v>1720985</v>
      </c>
      <c r="H64" s="77"/>
      <c r="I64" s="77"/>
      <c r="J64" s="42">
        <f t="shared" ref="J64:J66" si="81">B64+D64+F64+H64</f>
        <v>9734</v>
      </c>
      <c r="K64" s="42">
        <f t="shared" ref="K64:K66" si="82">C64+E64+G64+I64</f>
        <v>7411097</v>
      </c>
      <c r="L64" s="43" t="s">
        <v>17</v>
      </c>
      <c r="M64" s="30" t="s">
        <v>39</v>
      </c>
      <c r="N64" s="30" t="s">
        <v>40</v>
      </c>
      <c r="O64" s="27"/>
      <c r="P64" s="44">
        <f t="shared" si="74"/>
        <v>44256</v>
      </c>
      <c r="Q64" s="63">
        <v>0.12388</v>
      </c>
      <c r="R64" s="43">
        <v>0.10725</v>
      </c>
      <c r="S64" s="46">
        <f t="shared" si="75"/>
        <v>80861.412660000031</v>
      </c>
      <c r="T64" s="45">
        <v>0.10763</v>
      </c>
      <c r="U64" s="64">
        <v>0.10725</v>
      </c>
      <c r="V64" s="47">
        <f t="shared" si="76"/>
        <v>314.53740000000442</v>
      </c>
      <c r="W64" s="48">
        <v>0.10238999999999999</v>
      </c>
      <c r="X64" s="64">
        <v>0.10725</v>
      </c>
      <c r="Y64" s="46">
        <f t="shared" si="77"/>
        <v>-8363.9871000000057</v>
      </c>
      <c r="Z64" s="45"/>
      <c r="AA64" s="43"/>
      <c r="AB64" s="46">
        <f t="shared" si="78"/>
        <v>0</v>
      </c>
      <c r="AC64" s="49">
        <f t="shared" si="79"/>
        <v>72811.962960000033</v>
      </c>
      <c r="AD64" s="50">
        <f t="shared" si="80"/>
        <v>547.25740011254925</v>
      </c>
      <c r="AG64" s="100"/>
    </row>
    <row r="65" spans="1:33" s="31" customFormat="1" x14ac:dyDescent="0.25">
      <c r="A65" s="29">
        <v>44228</v>
      </c>
      <c r="B65" s="41">
        <v>8522</v>
      </c>
      <c r="C65" s="41">
        <v>6140706</v>
      </c>
      <c r="D65" s="41">
        <v>783</v>
      </c>
      <c r="E65" s="41">
        <v>943878</v>
      </c>
      <c r="F65" s="41">
        <v>62</v>
      </c>
      <c r="G65" s="41">
        <v>1037847</v>
      </c>
      <c r="H65" s="77"/>
      <c r="I65" s="77"/>
      <c r="J65" s="42">
        <f t="shared" si="81"/>
        <v>9367</v>
      </c>
      <c r="K65" s="42">
        <f t="shared" si="82"/>
        <v>8122431</v>
      </c>
      <c r="L65" s="43" t="s">
        <v>17</v>
      </c>
      <c r="M65" s="30" t="s">
        <v>39</v>
      </c>
      <c r="N65" s="30" t="s">
        <v>40</v>
      </c>
      <c r="O65" s="27"/>
      <c r="P65" s="44">
        <f t="shared" si="74"/>
        <v>44228</v>
      </c>
      <c r="Q65" s="63">
        <v>0.12388</v>
      </c>
      <c r="R65" s="43">
        <v>0.10725</v>
      </c>
      <c r="S65" s="46">
        <f t="shared" si="75"/>
        <v>102119.94078000003</v>
      </c>
      <c r="T65" s="45">
        <v>0.10763</v>
      </c>
      <c r="U65" s="64">
        <v>0.10725</v>
      </c>
      <c r="V65" s="47">
        <f t="shared" si="76"/>
        <v>358.67364000000504</v>
      </c>
      <c r="W65" s="48">
        <v>0.10238999999999999</v>
      </c>
      <c r="X65" s="64">
        <v>0.10725</v>
      </c>
      <c r="Y65" s="46">
        <f t="shared" si="77"/>
        <v>-5043.9364200000036</v>
      </c>
      <c r="Z65" s="45"/>
      <c r="AA65" s="43"/>
      <c r="AB65" s="46">
        <f t="shared" si="78"/>
        <v>0</v>
      </c>
      <c r="AC65" s="49">
        <f t="shared" si="79"/>
        <v>97434.678000000044</v>
      </c>
      <c r="AD65" s="50">
        <f t="shared" si="80"/>
        <v>720.57099272471248</v>
      </c>
      <c r="AG65" s="100"/>
    </row>
    <row r="66" spans="1:33" s="31" customFormat="1" x14ac:dyDescent="0.25">
      <c r="A66" s="29">
        <v>44197</v>
      </c>
      <c r="B66" s="41">
        <v>8677</v>
      </c>
      <c r="C66" s="41">
        <v>5365288</v>
      </c>
      <c r="D66" s="41">
        <v>820</v>
      </c>
      <c r="E66" s="41">
        <v>931347</v>
      </c>
      <c r="F66" s="41">
        <v>66</v>
      </c>
      <c r="G66" s="41">
        <v>1034709</v>
      </c>
      <c r="H66" s="77"/>
      <c r="I66" s="77"/>
      <c r="J66" s="42">
        <f t="shared" si="81"/>
        <v>9563</v>
      </c>
      <c r="K66" s="42">
        <f t="shared" si="82"/>
        <v>7331344</v>
      </c>
      <c r="L66" s="43" t="s">
        <v>17</v>
      </c>
      <c r="M66" s="30" t="s">
        <v>39</v>
      </c>
      <c r="N66" s="30" t="s">
        <v>40</v>
      </c>
      <c r="O66" s="27"/>
      <c r="P66" s="44">
        <f t="shared" si="74"/>
        <v>44197</v>
      </c>
      <c r="Q66" s="63">
        <v>0.12388</v>
      </c>
      <c r="R66" s="43">
        <v>0.10725</v>
      </c>
      <c r="S66" s="46">
        <f t="shared" si="75"/>
        <v>89224.739440000034</v>
      </c>
      <c r="T66" s="45">
        <v>0.10763</v>
      </c>
      <c r="U66" s="64">
        <v>0.10725</v>
      </c>
      <c r="V66" s="47">
        <f t="shared" si="76"/>
        <v>353.91186000000499</v>
      </c>
      <c r="W66" s="48">
        <v>0.11305</v>
      </c>
      <c r="X66" s="64">
        <v>0.10725</v>
      </c>
      <c r="Y66" s="46">
        <f t="shared" si="77"/>
        <v>6001.3121999999994</v>
      </c>
      <c r="Z66" s="45"/>
      <c r="AA66" s="43"/>
      <c r="AB66" s="46">
        <f t="shared" si="78"/>
        <v>0</v>
      </c>
      <c r="AC66" s="49">
        <f t="shared" si="79"/>
        <v>95579.963500000042</v>
      </c>
      <c r="AD66" s="50">
        <f t="shared" si="80"/>
        <v>618.33444738965079</v>
      </c>
      <c r="AG66" s="100"/>
    </row>
    <row r="67" spans="1:33" s="31" customFormat="1" x14ac:dyDescent="0.25">
      <c r="A67" s="29">
        <v>44166</v>
      </c>
      <c r="B67" s="41">
        <v>8823</v>
      </c>
      <c r="C67" s="41">
        <v>6834138</v>
      </c>
      <c r="D67" s="41">
        <v>839</v>
      </c>
      <c r="E67" s="41">
        <v>992745</v>
      </c>
      <c r="F67" s="41">
        <v>68</v>
      </c>
      <c r="G67" s="41">
        <v>1106469</v>
      </c>
      <c r="H67" s="77"/>
      <c r="I67" s="77"/>
      <c r="J67" s="42">
        <f t="shared" ref="J67:K68" si="83">B67+D67+F67+H67</f>
        <v>9730</v>
      </c>
      <c r="K67" s="42">
        <f t="shared" si="83"/>
        <v>8933352</v>
      </c>
      <c r="L67" s="43" t="s">
        <v>17</v>
      </c>
      <c r="M67" s="30" t="s">
        <v>39</v>
      </c>
      <c r="N67" s="30" t="s">
        <v>40</v>
      </c>
      <c r="O67" s="27"/>
      <c r="P67" s="44">
        <f t="shared" ref="P67:P69" si="84">A67</f>
        <v>44166</v>
      </c>
      <c r="Q67" s="45">
        <v>0.12388</v>
      </c>
      <c r="R67" s="43">
        <v>0.10725</v>
      </c>
      <c r="S67" s="46">
        <f t="shared" ref="S67:S68" si="85">(Q67-R67)*C67</f>
        <v>113651.71494000003</v>
      </c>
      <c r="T67" s="45">
        <v>0.10763</v>
      </c>
      <c r="U67" s="43">
        <v>0.10725</v>
      </c>
      <c r="V67" s="47">
        <f t="shared" ref="V67:V68" si="86">(T67-U67)*E67</f>
        <v>377.24310000000531</v>
      </c>
      <c r="W67" s="48">
        <v>0.11305</v>
      </c>
      <c r="X67" s="43">
        <v>0.10725</v>
      </c>
      <c r="Y67" s="46">
        <f t="shared" ref="Y67:Y68" si="87">(W67-X67)*G67</f>
        <v>6417.5201999999999</v>
      </c>
      <c r="Z67" s="45"/>
      <c r="AA67" s="43"/>
      <c r="AB67" s="46">
        <f t="shared" ref="AB67:AB68" si="88">(Z67-AA67)*I67</f>
        <v>0</v>
      </c>
      <c r="AC67" s="49">
        <f>AB67+Y67+S67+V67</f>
        <v>120446.47824000004</v>
      </c>
      <c r="AD67" s="50">
        <f t="shared" si="80"/>
        <v>774.58211492689566</v>
      </c>
      <c r="AG67" s="100"/>
    </row>
    <row r="68" spans="1:33" s="31" customFormat="1" x14ac:dyDescent="0.25">
      <c r="A68" s="29">
        <v>44136</v>
      </c>
      <c r="B68" s="41">
        <v>9079</v>
      </c>
      <c r="C68" s="41">
        <v>6001447</v>
      </c>
      <c r="D68" s="41">
        <v>877</v>
      </c>
      <c r="E68" s="41">
        <v>926455</v>
      </c>
      <c r="F68" s="41">
        <v>73</v>
      </c>
      <c r="G68" s="41">
        <v>1181574</v>
      </c>
      <c r="H68" s="77"/>
      <c r="I68" s="77"/>
      <c r="J68" s="42">
        <f t="shared" si="83"/>
        <v>10029</v>
      </c>
      <c r="K68" s="42">
        <f t="shared" si="83"/>
        <v>8109476</v>
      </c>
      <c r="L68" s="43" t="s">
        <v>17</v>
      </c>
      <c r="M68" s="30" t="s">
        <v>39</v>
      </c>
      <c r="N68" s="30" t="s">
        <v>40</v>
      </c>
      <c r="O68" s="27"/>
      <c r="P68" s="44">
        <f t="shared" si="84"/>
        <v>44136</v>
      </c>
      <c r="Q68" s="45">
        <v>0.12388</v>
      </c>
      <c r="R68" s="43">
        <v>0.10725</v>
      </c>
      <c r="S68" s="46">
        <f t="shared" si="85"/>
        <v>99804.063610000041</v>
      </c>
      <c r="T68" s="45">
        <v>0.10763</v>
      </c>
      <c r="U68" s="43">
        <v>0.10725</v>
      </c>
      <c r="V68" s="47">
        <f t="shared" si="86"/>
        <v>352.05290000000497</v>
      </c>
      <c r="W68" s="48">
        <v>0.11305</v>
      </c>
      <c r="X68" s="43">
        <v>0.10725</v>
      </c>
      <c r="Y68" s="46">
        <f t="shared" si="87"/>
        <v>6853.1291999999994</v>
      </c>
      <c r="Z68" s="45"/>
      <c r="AA68" s="43"/>
      <c r="AB68" s="46">
        <f t="shared" si="88"/>
        <v>0</v>
      </c>
      <c r="AC68" s="49">
        <f t="shared" ref="AC68" si="89">AB68+Y68+S68+V68</f>
        <v>107009.24571000005</v>
      </c>
      <c r="AD68" s="50">
        <f t="shared" si="80"/>
        <v>661.02511289789629</v>
      </c>
      <c r="AG68" s="100"/>
    </row>
    <row r="69" spans="1:33" s="31" customFormat="1" x14ac:dyDescent="0.25">
      <c r="A69" s="32">
        <v>44105</v>
      </c>
      <c r="B69" s="51"/>
      <c r="C69" s="51"/>
      <c r="D69" s="51"/>
      <c r="E69" s="51"/>
      <c r="F69" s="51"/>
      <c r="G69" s="51"/>
      <c r="H69" s="51"/>
      <c r="I69" s="51"/>
      <c r="J69" s="51"/>
      <c r="K69" s="51"/>
      <c r="L69" s="52"/>
      <c r="M69" s="33"/>
      <c r="N69" s="33"/>
      <c r="O69" s="27"/>
      <c r="P69" s="32">
        <f t="shared" si="84"/>
        <v>44105</v>
      </c>
      <c r="Q69" s="51"/>
      <c r="R69" s="51"/>
      <c r="S69" s="51"/>
      <c r="T69" s="51"/>
      <c r="U69" s="51"/>
      <c r="V69" s="51"/>
      <c r="W69" s="51"/>
      <c r="X69" s="51"/>
      <c r="Y69" s="51"/>
      <c r="Z69" s="51"/>
      <c r="AA69" s="52"/>
      <c r="AB69" s="53"/>
      <c r="AC69" s="34"/>
      <c r="AD69" s="34"/>
    </row>
    <row r="70" spans="1:33" x14ac:dyDescent="0.25">
      <c r="C70" s="54"/>
      <c r="D70" s="54"/>
      <c r="Q70" s="55"/>
      <c r="S70" s="56"/>
      <c r="T70" s="56"/>
      <c r="U70" s="56"/>
      <c r="V70" s="56"/>
      <c r="W70" s="56"/>
      <c r="X70" s="56"/>
      <c r="Y70" s="56"/>
      <c r="Z70" s="56"/>
      <c r="AA70" s="56"/>
      <c r="AB70" s="57"/>
    </row>
    <row r="71" spans="1:33" s="31" customFormat="1" x14ac:dyDescent="0.25">
      <c r="A71" s="65" t="s">
        <v>48</v>
      </c>
      <c r="B71" s="66">
        <f>IFERROR(AVERAGE(B7:B68),0)</f>
        <v>8524.9811320754725</v>
      </c>
      <c r="C71" s="66">
        <f>IFERROR(AVERAGE(C7:C68),0)</f>
        <v>5767669.4339622641</v>
      </c>
      <c r="D71" s="66">
        <f t="shared" ref="D71:I71" si="90">IFERROR(AVERAGE(D7:D68),0)</f>
        <v>768.54716981132071</v>
      </c>
      <c r="E71" s="66">
        <f t="shared" si="90"/>
        <v>893705.32075471699</v>
      </c>
      <c r="F71" s="66">
        <f t="shared" si="90"/>
        <v>63.547169811320757</v>
      </c>
      <c r="G71" s="66">
        <f t="shared" si="90"/>
        <v>1245768.1886792453</v>
      </c>
      <c r="H71" s="66">
        <f>IFERROR(AVERAGE(H7:H68),0)</f>
        <v>0</v>
      </c>
      <c r="I71" s="66">
        <f t="shared" si="90"/>
        <v>0</v>
      </c>
      <c r="J71" s="66">
        <f>B71+D71+F71</f>
        <v>9357.0754716981155</v>
      </c>
      <c r="K71" s="66">
        <f>C71+E71+G71</f>
        <v>7907142.9433962265</v>
      </c>
      <c r="L71" s="67"/>
      <c r="M71" s="67"/>
      <c r="N71" s="68"/>
      <c r="O71" s="27"/>
      <c r="P71" s="69" t="s">
        <v>6</v>
      </c>
      <c r="Q71" s="70"/>
      <c r="R71" s="71"/>
      <c r="S71" s="72">
        <f>SUM(S7:S70)</f>
        <v>12668352.465320004</v>
      </c>
      <c r="T71" s="73"/>
      <c r="U71" s="67"/>
      <c r="V71" s="72">
        <f>SUM(V7:V70)</f>
        <v>1493665.7705999995</v>
      </c>
      <c r="W71" s="74"/>
      <c r="X71" s="67"/>
      <c r="Y71" s="72">
        <f>SUM(Y7:Y70)</f>
        <v>2436807.7410099991</v>
      </c>
      <c r="Z71" s="75"/>
      <c r="AA71" s="76"/>
      <c r="AB71" s="72">
        <f>SUM(AB7:AB70)</f>
        <v>0</v>
      </c>
      <c r="AC71" s="72">
        <f>SUM(AC7:AC70)</f>
        <v>16598825.976929996</v>
      </c>
      <c r="AD71" s="76">
        <f>IFERROR(C71/B71,0)</f>
        <v>676.56096179043163</v>
      </c>
    </row>
  </sheetData>
  <mergeCells count="14">
    <mergeCell ref="A1:N1"/>
    <mergeCell ref="AF1:AY1"/>
    <mergeCell ref="A2:N2"/>
    <mergeCell ref="AF2:AY2"/>
    <mergeCell ref="P1:AC1"/>
    <mergeCell ref="P2:AC2"/>
    <mergeCell ref="A4:N4"/>
    <mergeCell ref="P4:AD4"/>
    <mergeCell ref="AF4:AY4"/>
    <mergeCell ref="Q5:S5"/>
    <mergeCell ref="T5:V5"/>
    <mergeCell ref="W5:Y5"/>
    <mergeCell ref="Z5:AB5"/>
    <mergeCell ref="AD5:AD6"/>
  </mergeCells>
  <phoneticPr fontId="28" type="noConversion"/>
  <printOptions horizontalCentered="1" verticalCentered="1"/>
  <pageMargins left="0.25" right="0.25" top="0.25" bottom="0.25" header="0.05" footer="0.05"/>
  <pageSetup scale="70" fitToWidth="2" orientation="landscape" horizontalDpi="4294967293" verticalDpi="4294967293" r:id="rId1"/>
  <colBreaks count="1" manualBreakCount="1">
    <brk id="15" max="1048575" man="1"/>
  </colBreaks>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EDB9B5-8CB9-4292-8A7C-8714969B6B39}">
  <dimension ref="A1:AY71"/>
  <sheetViews>
    <sheetView zoomScale="80" zoomScaleNormal="80" workbookViewId="0">
      <selection sqref="A1:N1"/>
    </sheetView>
  </sheetViews>
  <sheetFormatPr defaultColWidth="9.140625" defaultRowHeight="15" x14ac:dyDescent="0.25"/>
  <cols>
    <col min="1" max="1" width="13.7109375" customWidth="1"/>
    <col min="2" max="2" width="12" customWidth="1"/>
    <col min="3" max="3" width="14.42578125" customWidth="1"/>
    <col min="4" max="4" width="12" customWidth="1"/>
    <col min="5" max="5" width="12.140625" customWidth="1"/>
    <col min="6" max="7" width="12.28515625" customWidth="1"/>
    <col min="8" max="9" width="10.5703125" customWidth="1"/>
    <col min="10" max="11" width="11.7109375" customWidth="1"/>
    <col min="12" max="12" width="20.7109375" bestFit="1" customWidth="1"/>
    <col min="13" max="13" width="17.42578125" bestFit="1" customWidth="1"/>
    <col min="14" max="14" width="26.28515625" customWidth="1"/>
    <col min="15" max="15" width="2.85546875" customWidth="1"/>
    <col min="16" max="16" width="15.42578125" customWidth="1"/>
    <col min="17" max="17" width="10.140625" bestFit="1" customWidth="1"/>
    <col min="18" max="18" width="10" bestFit="1" customWidth="1"/>
    <col min="19" max="19" width="8.7109375" bestFit="1" customWidth="1"/>
    <col min="20" max="20" width="10.140625" bestFit="1" customWidth="1"/>
    <col min="21" max="21" width="10" bestFit="1" customWidth="1"/>
    <col min="22" max="22" width="8.7109375" bestFit="1" customWidth="1"/>
    <col min="23" max="23" width="11.7109375" bestFit="1" customWidth="1"/>
    <col min="24" max="24" width="10" bestFit="1" customWidth="1"/>
    <col min="25" max="25" width="8.7109375" bestFit="1" customWidth="1"/>
    <col min="26" max="26" width="10.140625" bestFit="1" customWidth="1"/>
    <col min="27" max="27" width="10" bestFit="1" customWidth="1"/>
    <col min="28" max="28" width="8.7109375" bestFit="1" customWidth="1"/>
    <col min="29" max="29" width="12.28515625" customWidth="1"/>
    <col min="30" max="30" width="14.28515625" customWidth="1"/>
    <col min="33" max="33" width="13.7109375" customWidth="1"/>
    <col min="37" max="37" width="13.7109375" customWidth="1"/>
    <col min="41" max="41" width="13.85546875" customWidth="1"/>
    <col min="45" max="45" width="13.5703125" customWidth="1"/>
    <col min="49" max="49" width="11.85546875" customWidth="1"/>
    <col min="50" max="51" width="12.85546875" customWidth="1"/>
  </cols>
  <sheetData>
    <row r="1" spans="1:51" ht="24" customHeight="1" x14ac:dyDescent="0.35">
      <c r="A1" s="130" t="s">
        <v>62</v>
      </c>
      <c r="B1" s="130"/>
      <c r="C1" s="130"/>
      <c r="D1" s="130"/>
      <c r="E1" s="130"/>
      <c r="F1" s="130"/>
      <c r="G1" s="130"/>
      <c r="H1" s="130"/>
      <c r="I1" s="130"/>
      <c r="J1" s="130"/>
      <c r="K1" s="130"/>
      <c r="L1" s="130"/>
      <c r="M1" s="130"/>
      <c r="N1" s="130"/>
      <c r="O1" s="35"/>
      <c r="P1" s="130" t="str">
        <f>+A1</f>
        <v>TOWN OF FRANKLIN COMMUNITY CHOICE POWER SUPPLY PROGRAM (EVERSOURCE)</v>
      </c>
      <c r="Q1" s="130"/>
      <c r="R1" s="130"/>
      <c r="S1" s="130"/>
      <c r="T1" s="130"/>
      <c r="U1" s="130"/>
      <c r="V1" s="130"/>
      <c r="W1" s="130"/>
      <c r="X1" s="130"/>
      <c r="Y1" s="130"/>
      <c r="Z1" s="130"/>
      <c r="AA1" s="130"/>
      <c r="AB1" s="130"/>
      <c r="AC1" s="130"/>
      <c r="AD1" s="62"/>
      <c r="AF1" s="124" t="s">
        <v>7</v>
      </c>
      <c r="AG1" s="124"/>
      <c r="AH1" s="124"/>
      <c r="AI1" s="124"/>
      <c r="AJ1" s="124"/>
      <c r="AK1" s="124"/>
      <c r="AL1" s="124"/>
      <c r="AM1" s="124"/>
      <c r="AN1" s="124"/>
      <c r="AO1" s="124"/>
      <c r="AP1" s="124"/>
      <c r="AQ1" s="124"/>
      <c r="AR1" s="124"/>
      <c r="AS1" s="124"/>
      <c r="AT1" s="124"/>
      <c r="AU1" s="124"/>
      <c r="AV1" s="124"/>
      <c r="AW1" s="124"/>
      <c r="AX1" s="124"/>
      <c r="AY1" s="124"/>
    </row>
    <row r="2" spans="1:51" ht="24" customHeight="1" x14ac:dyDescent="0.35">
      <c r="A2" s="130" t="s">
        <v>43</v>
      </c>
      <c r="B2" s="130"/>
      <c r="C2" s="130"/>
      <c r="D2" s="130"/>
      <c r="E2" s="130"/>
      <c r="F2" s="130"/>
      <c r="G2" s="130"/>
      <c r="H2" s="130"/>
      <c r="I2" s="130"/>
      <c r="J2" s="130"/>
      <c r="K2" s="130"/>
      <c r="L2" s="130"/>
      <c r="M2" s="130"/>
      <c r="N2" s="130"/>
      <c r="O2" s="35"/>
      <c r="P2" s="130" t="str">
        <f>+A2</f>
        <v>PRODUCT DETAIL REPORT</v>
      </c>
      <c r="Q2" s="130"/>
      <c r="R2" s="130"/>
      <c r="S2" s="130"/>
      <c r="T2" s="130"/>
      <c r="U2" s="130"/>
      <c r="V2" s="130"/>
      <c r="W2" s="130"/>
      <c r="X2" s="130"/>
      <c r="Y2" s="130"/>
      <c r="Z2" s="130"/>
      <c r="AA2" s="130"/>
      <c r="AB2" s="130"/>
      <c r="AC2" s="130"/>
      <c r="AD2" s="62"/>
      <c r="AF2" s="124" t="s">
        <v>7</v>
      </c>
      <c r="AG2" s="124"/>
      <c r="AH2" s="124"/>
      <c r="AI2" s="124"/>
      <c r="AJ2" s="124"/>
      <c r="AK2" s="124"/>
      <c r="AL2" s="124"/>
      <c r="AM2" s="124"/>
      <c r="AN2" s="124"/>
      <c r="AO2" s="124"/>
      <c r="AP2" s="124"/>
      <c r="AQ2" s="124"/>
      <c r="AR2" s="124"/>
      <c r="AS2" s="124"/>
      <c r="AT2" s="124"/>
      <c r="AU2" s="124"/>
      <c r="AV2" s="124"/>
      <c r="AW2" s="124"/>
      <c r="AX2" s="124"/>
      <c r="AY2" s="124"/>
    </row>
    <row r="4" spans="1:51" ht="23.25" x14ac:dyDescent="0.35">
      <c r="A4" s="118"/>
      <c r="B4" s="119"/>
      <c r="C4" s="119"/>
      <c r="D4" s="119"/>
      <c r="E4" s="119"/>
      <c r="F4" s="119"/>
      <c r="G4" s="119"/>
      <c r="H4" s="119"/>
      <c r="I4" s="119"/>
      <c r="J4" s="119"/>
      <c r="K4" s="119"/>
      <c r="L4" s="119"/>
      <c r="M4" s="119"/>
      <c r="N4" s="120"/>
      <c r="O4" s="35"/>
      <c r="P4" s="121"/>
      <c r="Q4" s="122"/>
      <c r="R4" s="122"/>
      <c r="S4" s="122"/>
      <c r="T4" s="122"/>
      <c r="U4" s="122"/>
      <c r="V4" s="122"/>
      <c r="W4" s="122"/>
      <c r="X4" s="122"/>
      <c r="Y4" s="122"/>
      <c r="Z4" s="122"/>
      <c r="AA4" s="122"/>
      <c r="AB4" s="122"/>
      <c r="AC4" s="122"/>
      <c r="AD4" s="123"/>
      <c r="AF4" s="124">
        <f>A4</f>
        <v>0</v>
      </c>
      <c r="AG4" s="124"/>
      <c r="AH4" s="124"/>
      <c r="AI4" s="124"/>
      <c r="AJ4" s="124"/>
      <c r="AK4" s="124"/>
      <c r="AL4" s="124"/>
      <c r="AM4" s="124"/>
      <c r="AN4" s="124"/>
      <c r="AO4" s="124"/>
      <c r="AP4" s="124"/>
      <c r="AQ4" s="124"/>
      <c r="AR4" s="124"/>
      <c r="AS4" s="124"/>
      <c r="AT4" s="124"/>
      <c r="AU4" s="124"/>
      <c r="AV4" s="124"/>
      <c r="AW4" s="124"/>
      <c r="AX4" s="124"/>
      <c r="AY4" s="124"/>
    </row>
    <row r="5" spans="1:51" ht="15" customHeight="1" x14ac:dyDescent="0.25">
      <c r="A5" s="24"/>
      <c r="B5" s="24"/>
      <c r="C5" s="24"/>
      <c r="D5" s="24"/>
      <c r="E5" s="24"/>
      <c r="F5" s="24"/>
      <c r="G5" s="24"/>
      <c r="H5" s="24"/>
      <c r="I5" s="24"/>
      <c r="J5" s="24"/>
      <c r="K5" s="24"/>
      <c r="L5" s="24"/>
      <c r="M5" s="24"/>
      <c r="N5" s="24"/>
      <c r="P5" s="36"/>
      <c r="Q5" s="125" t="s">
        <v>18</v>
      </c>
      <c r="R5" s="126"/>
      <c r="S5" s="127"/>
      <c r="T5" s="125" t="s">
        <v>31</v>
      </c>
      <c r="U5" s="126"/>
      <c r="V5" s="127"/>
      <c r="W5" s="125" t="s">
        <v>32</v>
      </c>
      <c r="X5" s="126"/>
      <c r="Y5" s="127"/>
      <c r="Z5" s="125" t="s">
        <v>33</v>
      </c>
      <c r="AA5" s="126"/>
      <c r="AB5" s="127"/>
      <c r="AC5" s="25" t="s">
        <v>19</v>
      </c>
      <c r="AD5" s="128" t="s">
        <v>20</v>
      </c>
    </row>
    <row r="6" spans="1:51" s="31" customFormat="1" ht="30" x14ac:dyDescent="0.25">
      <c r="A6" s="26" t="s">
        <v>21</v>
      </c>
      <c r="B6" s="26" t="s">
        <v>22</v>
      </c>
      <c r="C6" s="26" t="s">
        <v>23</v>
      </c>
      <c r="D6" s="26" t="s">
        <v>34</v>
      </c>
      <c r="E6" s="26" t="s">
        <v>35</v>
      </c>
      <c r="F6" s="26" t="s">
        <v>54</v>
      </c>
      <c r="G6" s="26" t="s">
        <v>55</v>
      </c>
      <c r="H6" s="26" t="s">
        <v>36</v>
      </c>
      <c r="I6" s="26" t="s">
        <v>37</v>
      </c>
      <c r="J6" s="26" t="s">
        <v>24</v>
      </c>
      <c r="K6" s="26" t="s">
        <v>25</v>
      </c>
      <c r="L6" s="26" t="s">
        <v>0</v>
      </c>
      <c r="M6" s="26" t="s">
        <v>26</v>
      </c>
      <c r="N6" s="26" t="s">
        <v>27</v>
      </c>
      <c r="O6" s="27"/>
      <c r="P6" s="28" t="s">
        <v>21</v>
      </c>
      <c r="Q6" s="37" t="s">
        <v>28</v>
      </c>
      <c r="R6" s="38" t="s">
        <v>29</v>
      </c>
      <c r="S6" s="39" t="s">
        <v>30</v>
      </c>
      <c r="T6" s="40" t="s">
        <v>28</v>
      </c>
      <c r="U6" s="38" t="s">
        <v>29</v>
      </c>
      <c r="V6" s="39" t="s">
        <v>30</v>
      </c>
      <c r="W6" s="40" t="s">
        <v>38</v>
      </c>
      <c r="X6" s="38" t="s">
        <v>29</v>
      </c>
      <c r="Y6" s="39" t="s">
        <v>30</v>
      </c>
      <c r="Z6" s="40" t="s">
        <v>28</v>
      </c>
      <c r="AA6" s="38" t="s">
        <v>29</v>
      </c>
      <c r="AB6" s="39" t="s">
        <v>30</v>
      </c>
      <c r="AC6" s="39" t="s">
        <v>30</v>
      </c>
      <c r="AD6" s="129"/>
    </row>
    <row r="7" spans="1:51" s="31" customFormat="1" hidden="1" x14ac:dyDescent="0.25">
      <c r="A7" s="29">
        <v>45992</v>
      </c>
      <c r="B7" s="41"/>
      <c r="C7" s="41"/>
      <c r="D7" s="41"/>
      <c r="E7" s="41"/>
      <c r="F7" s="41"/>
      <c r="G7" s="41"/>
      <c r="H7" s="78"/>
      <c r="I7" s="78"/>
      <c r="J7" s="42">
        <f t="shared" ref="J7:J18" si="0">B7+D7+F7+H7</f>
        <v>0</v>
      </c>
      <c r="K7" s="42">
        <f t="shared" ref="K7:K18" si="1">C7+E7+G7+I7</f>
        <v>0</v>
      </c>
      <c r="L7" s="43"/>
      <c r="M7" s="30"/>
      <c r="N7" s="30"/>
      <c r="O7" s="27"/>
      <c r="P7" s="44">
        <f t="shared" ref="P7:P17" si="2">A7</f>
        <v>45992</v>
      </c>
      <c r="Q7" s="45">
        <v>0.14884</v>
      </c>
      <c r="R7" s="43">
        <v>0.13902999999999999</v>
      </c>
      <c r="S7" s="46">
        <f t="shared" ref="S7:S18" si="3">(Q7-R7)*C7</f>
        <v>0</v>
      </c>
      <c r="T7" s="63">
        <v>0.1515</v>
      </c>
      <c r="U7" s="43">
        <v>0.13902999999999999</v>
      </c>
      <c r="V7" s="47">
        <f t="shared" ref="V7:V18" si="4">(T7-U7)*E7</f>
        <v>0</v>
      </c>
      <c r="W7" s="48"/>
      <c r="X7" s="43"/>
      <c r="Y7" s="46">
        <f t="shared" ref="Y7:Y18" si="5">(W7-X7)*G7</f>
        <v>0</v>
      </c>
      <c r="Z7" s="63">
        <v>0.1515</v>
      </c>
      <c r="AA7" s="43">
        <v>0.13902999999999999</v>
      </c>
      <c r="AB7" s="46">
        <f t="shared" ref="AB7:AB18" si="6">(Z7-AA7)*I7</f>
        <v>0</v>
      </c>
      <c r="AC7" s="49">
        <f t="shared" ref="AC7:AC18" si="7">AB7+Y7+S7+V7</f>
        <v>0</v>
      </c>
      <c r="AD7" s="50">
        <f t="shared" ref="AD7:AD18" si="8">IFERROR(C7/B7,0)</f>
        <v>0</v>
      </c>
    </row>
    <row r="8" spans="1:51" s="31" customFormat="1" hidden="1" x14ac:dyDescent="0.25">
      <c r="A8" s="29">
        <v>45962</v>
      </c>
      <c r="B8" s="41"/>
      <c r="C8" s="41"/>
      <c r="D8" s="41"/>
      <c r="E8" s="41"/>
      <c r="F8" s="41"/>
      <c r="G8" s="41"/>
      <c r="H8" s="78"/>
      <c r="I8" s="78"/>
      <c r="J8" s="42">
        <f t="shared" si="0"/>
        <v>0</v>
      </c>
      <c r="K8" s="42">
        <f t="shared" si="1"/>
        <v>0</v>
      </c>
      <c r="L8" s="43"/>
      <c r="M8" s="30"/>
      <c r="N8" s="30"/>
      <c r="O8" s="27"/>
      <c r="P8" s="44">
        <f t="shared" ref="P8:P30" si="9">A8</f>
        <v>45962</v>
      </c>
      <c r="Q8" s="45">
        <v>0.14884</v>
      </c>
      <c r="R8" s="43">
        <v>0.13902999999999999</v>
      </c>
      <c r="S8" s="46">
        <f t="shared" si="3"/>
        <v>0</v>
      </c>
      <c r="T8" s="63">
        <v>0.1515</v>
      </c>
      <c r="U8" s="43">
        <v>0.13902999999999999</v>
      </c>
      <c r="V8" s="47">
        <f t="shared" si="4"/>
        <v>0</v>
      </c>
      <c r="W8" s="48"/>
      <c r="X8" s="43"/>
      <c r="Y8" s="46">
        <f t="shared" si="5"/>
        <v>0</v>
      </c>
      <c r="Z8" s="63">
        <v>0.1515</v>
      </c>
      <c r="AA8" s="43">
        <v>0.13902999999999999</v>
      </c>
      <c r="AB8" s="46">
        <f t="shared" si="6"/>
        <v>0</v>
      </c>
      <c r="AC8" s="49">
        <f t="shared" si="7"/>
        <v>0</v>
      </c>
      <c r="AD8" s="50">
        <f t="shared" si="8"/>
        <v>0</v>
      </c>
    </row>
    <row r="9" spans="1:51" s="31" customFormat="1" hidden="1" x14ac:dyDescent="0.25">
      <c r="A9" s="29">
        <v>45931</v>
      </c>
      <c r="B9" s="41"/>
      <c r="C9" s="41"/>
      <c r="D9" s="41"/>
      <c r="E9" s="41"/>
      <c r="F9" s="41"/>
      <c r="G9" s="41"/>
      <c r="H9" s="78"/>
      <c r="I9" s="78"/>
      <c r="J9" s="42">
        <f t="shared" si="0"/>
        <v>0</v>
      </c>
      <c r="K9" s="42">
        <f t="shared" si="1"/>
        <v>0</v>
      </c>
      <c r="L9" s="43" t="s">
        <v>17</v>
      </c>
      <c r="M9" s="30" t="s">
        <v>68</v>
      </c>
      <c r="N9" s="30" t="s">
        <v>69</v>
      </c>
      <c r="O9" s="27"/>
      <c r="P9" s="44">
        <f t="shared" si="2"/>
        <v>45931</v>
      </c>
      <c r="Q9" s="45">
        <v>0.14884</v>
      </c>
      <c r="R9" s="43">
        <v>0.15106</v>
      </c>
      <c r="S9" s="46">
        <f t="shared" si="3"/>
        <v>0</v>
      </c>
      <c r="T9" s="63">
        <v>0.1515</v>
      </c>
      <c r="U9" s="43">
        <v>0.15106</v>
      </c>
      <c r="V9" s="47">
        <f t="shared" si="4"/>
        <v>0</v>
      </c>
      <c r="W9" s="48"/>
      <c r="X9" s="43"/>
      <c r="Y9" s="46">
        <f t="shared" si="5"/>
        <v>0</v>
      </c>
      <c r="Z9" s="63">
        <v>0.1515</v>
      </c>
      <c r="AA9" s="43">
        <v>0.15106</v>
      </c>
      <c r="AB9" s="46">
        <f t="shared" si="6"/>
        <v>0</v>
      </c>
      <c r="AC9" s="49">
        <f t="shared" si="7"/>
        <v>0</v>
      </c>
      <c r="AD9" s="50">
        <f t="shared" si="8"/>
        <v>0</v>
      </c>
    </row>
    <row r="10" spans="1:51" s="31" customFormat="1" hidden="1" x14ac:dyDescent="0.25">
      <c r="A10" s="29">
        <v>45901</v>
      </c>
      <c r="B10" s="41"/>
      <c r="C10" s="41"/>
      <c r="D10" s="41"/>
      <c r="E10" s="41"/>
      <c r="F10" s="41"/>
      <c r="G10" s="41"/>
      <c r="H10" s="78"/>
      <c r="I10" s="78"/>
      <c r="J10" s="42">
        <f t="shared" si="0"/>
        <v>0</v>
      </c>
      <c r="K10" s="42">
        <f t="shared" si="1"/>
        <v>0</v>
      </c>
      <c r="L10" s="43" t="s">
        <v>17</v>
      </c>
      <c r="M10" s="30" t="s">
        <v>68</v>
      </c>
      <c r="N10" s="30" t="s">
        <v>69</v>
      </c>
      <c r="O10" s="27"/>
      <c r="P10" s="44">
        <f t="shared" si="9"/>
        <v>45901</v>
      </c>
      <c r="Q10" s="45">
        <v>0.14884</v>
      </c>
      <c r="R10" s="43">
        <v>0.15106</v>
      </c>
      <c r="S10" s="46">
        <f t="shared" si="3"/>
        <v>0</v>
      </c>
      <c r="T10" s="63">
        <v>0.1515</v>
      </c>
      <c r="U10" s="43">
        <v>0.15106</v>
      </c>
      <c r="V10" s="47">
        <f t="shared" si="4"/>
        <v>0</v>
      </c>
      <c r="W10" s="48"/>
      <c r="X10" s="43"/>
      <c r="Y10" s="46">
        <f t="shared" si="5"/>
        <v>0</v>
      </c>
      <c r="Z10" s="63">
        <v>0.1515</v>
      </c>
      <c r="AA10" s="43">
        <v>0.15106</v>
      </c>
      <c r="AB10" s="46">
        <f t="shared" si="6"/>
        <v>0</v>
      </c>
      <c r="AC10" s="49">
        <f t="shared" si="7"/>
        <v>0</v>
      </c>
      <c r="AD10" s="50">
        <f t="shared" si="8"/>
        <v>0</v>
      </c>
    </row>
    <row r="11" spans="1:51" s="31" customFormat="1" hidden="1" x14ac:dyDescent="0.25">
      <c r="A11" s="29">
        <v>45870</v>
      </c>
      <c r="B11" s="41"/>
      <c r="C11" s="41"/>
      <c r="D11" s="41"/>
      <c r="E11" s="41"/>
      <c r="F11" s="41"/>
      <c r="G11" s="41"/>
      <c r="H11" s="78"/>
      <c r="I11" s="78"/>
      <c r="J11" s="42">
        <f t="shared" si="0"/>
        <v>0</v>
      </c>
      <c r="K11" s="42">
        <f t="shared" si="1"/>
        <v>0</v>
      </c>
      <c r="L11" s="43" t="s">
        <v>17</v>
      </c>
      <c r="M11" s="30" t="s">
        <v>68</v>
      </c>
      <c r="N11" s="30" t="s">
        <v>69</v>
      </c>
      <c r="O11" s="27"/>
      <c r="P11" s="44">
        <f t="shared" si="2"/>
        <v>45870</v>
      </c>
      <c r="Q11" s="45">
        <v>0.14884</v>
      </c>
      <c r="R11" s="43">
        <v>0.15106</v>
      </c>
      <c r="S11" s="46">
        <f t="shared" si="3"/>
        <v>0</v>
      </c>
      <c r="T11" s="63">
        <v>0.1515</v>
      </c>
      <c r="U11" s="43">
        <v>0.15106</v>
      </c>
      <c r="V11" s="47">
        <f t="shared" si="4"/>
        <v>0</v>
      </c>
      <c r="W11" s="48"/>
      <c r="X11" s="43"/>
      <c r="Y11" s="46">
        <f t="shared" si="5"/>
        <v>0</v>
      </c>
      <c r="Z11" s="63">
        <v>0.1515</v>
      </c>
      <c r="AA11" s="43">
        <v>0.15106</v>
      </c>
      <c r="AB11" s="46">
        <f t="shared" si="6"/>
        <v>0</v>
      </c>
      <c r="AC11" s="49">
        <f t="shared" si="7"/>
        <v>0</v>
      </c>
      <c r="AD11" s="50">
        <f t="shared" si="8"/>
        <v>0</v>
      </c>
    </row>
    <row r="12" spans="1:51" s="31" customFormat="1" hidden="1" x14ac:dyDescent="0.25">
      <c r="A12" s="29">
        <v>45839</v>
      </c>
      <c r="B12" s="41"/>
      <c r="C12" s="41"/>
      <c r="D12" s="41"/>
      <c r="E12" s="41"/>
      <c r="F12" s="41"/>
      <c r="G12" s="41"/>
      <c r="H12" s="78"/>
      <c r="I12" s="78"/>
      <c r="J12" s="42">
        <f t="shared" si="0"/>
        <v>0</v>
      </c>
      <c r="K12" s="42">
        <f t="shared" si="1"/>
        <v>0</v>
      </c>
      <c r="L12" s="43" t="s">
        <v>17</v>
      </c>
      <c r="M12" s="30" t="s">
        <v>68</v>
      </c>
      <c r="N12" s="30" t="s">
        <v>69</v>
      </c>
      <c r="O12" s="27"/>
      <c r="P12" s="44">
        <f t="shared" si="9"/>
        <v>45839</v>
      </c>
      <c r="Q12" s="45">
        <v>0.13241</v>
      </c>
      <c r="R12" s="43">
        <v>0.15106</v>
      </c>
      <c r="S12" s="46">
        <f t="shared" si="3"/>
        <v>0</v>
      </c>
      <c r="T12" s="63">
        <v>0.13078000000000001</v>
      </c>
      <c r="U12" s="43">
        <v>0.15106</v>
      </c>
      <c r="V12" s="47">
        <f t="shared" si="4"/>
        <v>0</v>
      </c>
      <c r="W12" s="48"/>
      <c r="X12" s="43"/>
      <c r="Y12" s="46">
        <f t="shared" si="5"/>
        <v>0</v>
      </c>
      <c r="Z12" s="63">
        <v>0.13078000000000001</v>
      </c>
      <c r="AA12" s="43">
        <v>0.15106</v>
      </c>
      <c r="AB12" s="46">
        <f t="shared" si="6"/>
        <v>0</v>
      </c>
      <c r="AC12" s="49">
        <f t="shared" si="7"/>
        <v>0</v>
      </c>
      <c r="AD12" s="50">
        <f t="shared" si="8"/>
        <v>0</v>
      </c>
    </row>
    <row r="13" spans="1:51" s="31" customFormat="1" hidden="1" x14ac:dyDescent="0.25">
      <c r="A13" s="29">
        <v>45809</v>
      </c>
      <c r="B13" s="41"/>
      <c r="C13" s="41"/>
      <c r="D13" s="41"/>
      <c r="E13" s="41"/>
      <c r="F13" s="41"/>
      <c r="G13" s="41"/>
      <c r="H13" s="78"/>
      <c r="I13" s="78"/>
      <c r="J13" s="42">
        <f t="shared" si="0"/>
        <v>0</v>
      </c>
      <c r="K13" s="42">
        <f t="shared" si="1"/>
        <v>0</v>
      </c>
      <c r="L13" s="43" t="s">
        <v>17</v>
      </c>
      <c r="M13" s="30" t="s">
        <v>68</v>
      </c>
      <c r="N13" s="30" t="s">
        <v>69</v>
      </c>
      <c r="O13" s="27"/>
      <c r="P13" s="44">
        <f t="shared" si="2"/>
        <v>45809</v>
      </c>
      <c r="Q13" s="45">
        <v>0.13241</v>
      </c>
      <c r="R13" s="43">
        <v>0.15106</v>
      </c>
      <c r="S13" s="46">
        <f t="shared" si="3"/>
        <v>0</v>
      </c>
      <c r="T13" s="63">
        <v>0.13078000000000001</v>
      </c>
      <c r="U13" s="43">
        <v>0.15106</v>
      </c>
      <c r="V13" s="47">
        <f t="shared" si="4"/>
        <v>0</v>
      </c>
      <c r="W13" s="48"/>
      <c r="X13" s="43"/>
      <c r="Y13" s="46">
        <f t="shared" si="5"/>
        <v>0</v>
      </c>
      <c r="Z13" s="63">
        <v>0.13078000000000001</v>
      </c>
      <c r="AA13" s="43">
        <v>0.15106</v>
      </c>
      <c r="AB13" s="46">
        <f t="shared" si="6"/>
        <v>0</v>
      </c>
      <c r="AC13" s="49">
        <f t="shared" si="7"/>
        <v>0</v>
      </c>
      <c r="AD13" s="50">
        <f t="shared" si="8"/>
        <v>0</v>
      </c>
    </row>
    <row r="14" spans="1:51" s="31" customFormat="1" hidden="1" x14ac:dyDescent="0.25">
      <c r="A14" s="29">
        <v>45778</v>
      </c>
      <c r="B14" s="41"/>
      <c r="C14" s="41"/>
      <c r="D14" s="41"/>
      <c r="E14" s="41"/>
      <c r="F14" s="41"/>
      <c r="G14" s="41"/>
      <c r="H14" s="78"/>
      <c r="I14" s="78"/>
      <c r="J14" s="42">
        <f t="shared" si="0"/>
        <v>0</v>
      </c>
      <c r="K14" s="42">
        <f t="shared" si="1"/>
        <v>0</v>
      </c>
      <c r="L14" s="43" t="s">
        <v>17</v>
      </c>
      <c r="M14" s="30" t="s">
        <v>68</v>
      </c>
      <c r="N14" s="30" t="s">
        <v>69</v>
      </c>
      <c r="O14" s="27"/>
      <c r="P14" s="44">
        <f t="shared" si="9"/>
        <v>45778</v>
      </c>
      <c r="Q14" s="45">
        <v>0.13241</v>
      </c>
      <c r="R14" s="43">
        <v>0.15106</v>
      </c>
      <c r="S14" s="46">
        <f t="shared" si="3"/>
        <v>0</v>
      </c>
      <c r="T14" s="63">
        <v>0.13078000000000001</v>
      </c>
      <c r="U14" s="43">
        <v>0.15106</v>
      </c>
      <c r="V14" s="47">
        <f t="shared" si="4"/>
        <v>0</v>
      </c>
      <c r="W14" s="48"/>
      <c r="X14" s="43"/>
      <c r="Y14" s="46">
        <f t="shared" si="5"/>
        <v>0</v>
      </c>
      <c r="Z14" s="63">
        <v>0.13078000000000001</v>
      </c>
      <c r="AA14" s="43">
        <v>0.15106</v>
      </c>
      <c r="AB14" s="46">
        <f t="shared" si="6"/>
        <v>0</v>
      </c>
      <c r="AC14" s="49">
        <f t="shared" si="7"/>
        <v>0</v>
      </c>
      <c r="AD14" s="50">
        <f t="shared" si="8"/>
        <v>0</v>
      </c>
    </row>
    <row r="15" spans="1:51" s="31" customFormat="1" hidden="1" x14ac:dyDescent="0.25">
      <c r="A15" s="29">
        <v>45748</v>
      </c>
      <c r="B15" s="41"/>
      <c r="C15" s="41"/>
      <c r="D15" s="41"/>
      <c r="E15" s="41"/>
      <c r="F15" s="41"/>
      <c r="G15" s="41"/>
      <c r="H15" s="78"/>
      <c r="I15" s="78"/>
      <c r="J15" s="42">
        <f t="shared" si="0"/>
        <v>0</v>
      </c>
      <c r="K15" s="42">
        <f t="shared" si="1"/>
        <v>0</v>
      </c>
      <c r="L15" s="43" t="s">
        <v>17</v>
      </c>
      <c r="M15" s="30" t="s">
        <v>68</v>
      </c>
      <c r="N15" s="30" t="s">
        <v>69</v>
      </c>
      <c r="O15" s="27"/>
      <c r="P15" s="44">
        <f t="shared" si="2"/>
        <v>45748</v>
      </c>
      <c r="Q15" s="45">
        <v>0.13241</v>
      </c>
      <c r="R15" s="43">
        <v>0.15106</v>
      </c>
      <c r="S15" s="46">
        <f t="shared" si="3"/>
        <v>0</v>
      </c>
      <c r="T15" s="63">
        <v>0.13078000000000001</v>
      </c>
      <c r="U15" s="43">
        <v>0.15106</v>
      </c>
      <c r="V15" s="47">
        <f t="shared" si="4"/>
        <v>0</v>
      </c>
      <c r="W15" s="48"/>
      <c r="X15" s="43"/>
      <c r="Y15" s="46">
        <f t="shared" si="5"/>
        <v>0</v>
      </c>
      <c r="Z15" s="63">
        <v>0.13078000000000001</v>
      </c>
      <c r="AA15" s="43">
        <v>0.15106</v>
      </c>
      <c r="AB15" s="46">
        <f t="shared" si="6"/>
        <v>0</v>
      </c>
      <c r="AC15" s="49">
        <f t="shared" si="7"/>
        <v>0</v>
      </c>
      <c r="AD15" s="50">
        <f t="shared" si="8"/>
        <v>0</v>
      </c>
    </row>
    <row r="16" spans="1:51" s="31" customFormat="1" x14ac:dyDescent="0.25">
      <c r="A16" s="29">
        <v>45717</v>
      </c>
      <c r="B16" s="41">
        <v>21</v>
      </c>
      <c r="C16" s="41">
        <v>13819</v>
      </c>
      <c r="D16" s="41">
        <v>2</v>
      </c>
      <c r="E16" s="41">
        <v>18920</v>
      </c>
      <c r="F16" s="77">
        <v>0</v>
      </c>
      <c r="G16" s="77">
        <v>0</v>
      </c>
      <c r="H16" s="78">
        <v>1</v>
      </c>
      <c r="I16" s="78">
        <v>108</v>
      </c>
      <c r="J16" s="42">
        <f t="shared" si="0"/>
        <v>24</v>
      </c>
      <c r="K16" s="42">
        <f t="shared" si="1"/>
        <v>32847</v>
      </c>
      <c r="L16" s="43" t="s">
        <v>17</v>
      </c>
      <c r="M16" s="30" t="s">
        <v>68</v>
      </c>
      <c r="N16" s="30" t="s">
        <v>69</v>
      </c>
      <c r="O16" s="27"/>
      <c r="P16" s="44">
        <f t="shared" si="9"/>
        <v>45717</v>
      </c>
      <c r="Q16" s="45">
        <v>0.13241</v>
      </c>
      <c r="R16" s="43">
        <v>0.15106</v>
      </c>
      <c r="S16" s="46">
        <f t="shared" si="3"/>
        <v>-257.72435000000002</v>
      </c>
      <c r="T16" s="63">
        <v>0.13078000000000001</v>
      </c>
      <c r="U16" s="43">
        <v>0.15106</v>
      </c>
      <c r="V16" s="47">
        <f t="shared" si="4"/>
        <v>-383.69759999999985</v>
      </c>
      <c r="W16" s="48"/>
      <c r="X16" s="43"/>
      <c r="Y16" s="46">
        <f t="shared" si="5"/>
        <v>0</v>
      </c>
      <c r="Z16" s="63">
        <v>0.13078000000000001</v>
      </c>
      <c r="AA16" s="43">
        <v>0.15106</v>
      </c>
      <c r="AB16" s="46">
        <f t="shared" si="6"/>
        <v>-2.1902399999999993</v>
      </c>
      <c r="AC16" s="49">
        <f t="shared" si="7"/>
        <v>-643.61218999999983</v>
      </c>
      <c r="AD16" s="50">
        <f t="shared" si="8"/>
        <v>658.04761904761904</v>
      </c>
    </row>
    <row r="17" spans="1:30" s="31" customFormat="1" x14ac:dyDescent="0.25">
      <c r="A17" s="29">
        <v>45689</v>
      </c>
      <c r="B17" s="41">
        <v>21</v>
      </c>
      <c r="C17" s="41">
        <v>16221</v>
      </c>
      <c r="D17" s="41">
        <v>2</v>
      </c>
      <c r="E17" s="41">
        <v>17212</v>
      </c>
      <c r="F17" s="77">
        <v>0</v>
      </c>
      <c r="G17" s="77">
        <v>0</v>
      </c>
      <c r="H17" s="78">
        <v>1</v>
      </c>
      <c r="I17" s="78">
        <v>127</v>
      </c>
      <c r="J17" s="42">
        <f t="shared" si="0"/>
        <v>24</v>
      </c>
      <c r="K17" s="42">
        <f t="shared" si="1"/>
        <v>33560</v>
      </c>
      <c r="L17" s="43" t="s">
        <v>17</v>
      </c>
      <c r="M17" s="30" t="s">
        <v>68</v>
      </c>
      <c r="N17" s="30" t="s">
        <v>69</v>
      </c>
      <c r="O17" s="27"/>
      <c r="P17" s="44">
        <f t="shared" si="2"/>
        <v>45689</v>
      </c>
      <c r="Q17" s="45">
        <v>0.13241</v>
      </c>
      <c r="R17" s="43">
        <v>0.15106</v>
      </c>
      <c r="S17" s="46">
        <f t="shared" si="3"/>
        <v>-302.52165000000002</v>
      </c>
      <c r="T17" s="63">
        <v>0.13078000000000001</v>
      </c>
      <c r="U17" s="43">
        <v>0.15106</v>
      </c>
      <c r="V17" s="47">
        <f t="shared" si="4"/>
        <v>-349.05935999999986</v>
      </c>
      <c r="W17" s="48"/>
      <c r="X17" s="43"/>
      <c r="Y17" s="46">
        <f t="shared" si="5"/>
        <v>0</v>
      </c>
      <c r="Z17" s="63">
        <v>0.13078000000000001</v>
      </c>
      <c r="AA17" s="43">
        <v>0.15106</v>
      </c>
      <c r="AB17" s="46">
        <f t="shared" si="6"/>
        <v>-2.575559999999999</v>
      </c>
      <c r="AC17" s="49">
        <f t="shared" si="7"/>
        <v>-654.15656999999987</v>
      </c>
      <c r="AD17" s="50">
        <f t="shared" si="8"/>
        <v>772.42857142857144</v>
      </c>
    </row>
    <row r="18" spans="1:30" s="31" customFormat="1" x14ac:dyDescent="0.25">
      <c r="A18" s="29">
        <v>45658</v>
      </c>
      <c r="B18" s="41">
        <v>21</v>
      </c>
      <c r="C18" s="41">
        <v>21285</v>
      </c>
      <c r="D18" s="41">
        <v>2</v>
      </c>
      <c r="E18" s="41">
        <v>13834</v>
      </c>
      <c r="F18" s="77">
        <v>0</v>
      </c>
      <c r="G18" s="77">
        <v>0</v>
      </c>
      <c r="H18" s="78">
        <v>1</v>
      </c>
      <c r="I18" s="78">
        <v>128</v>
      </c>
      <c r="J18" s="42">
        <f t="shared" si="0"/>
        <v>24</v>
      </c>
      <c r="K18" s="42">
        <f t="shared" si="1"/>
        <v>35247</v>
      </c>
      <c r="L18" s="43" t="s">
        <v>17</v>
      </c>
      <c r="M18" s="30" t="s">
        <v>68</v>
      </c>
      <c r="N18" s="30" t="s">
        <v>69</v>
      </c>
      <c r="O18" s="27"/>
      <c r="P18" s="44">
        <f t="shared" si="9"/>
        <v>45658</v>
      </c>
      <c r="Q18" s="45">
        <v>0.15665999999999999</v>
      </c>
      <c r="R18" s="43">
        <v>0.15106</v>
      </c>
      <c r="S18" s="46">
        <f t="shared" si="3"/>
        <v>119.19599999999987</v>
      </c>
      <c r="T18" s="63">
        <v>0.15570999999999999</v>
      </c>
      <c r="U18" s="43">
        <v>0.15106</v>
      </c>
      <c r="V18" s="47">
        <f t="shared" si="4"/>
        <v>64.328099999999822</v>
      </c>
      <c r="W18" s="48"/>
      <c r="X18" s="43"/>
      <c r="Y18" s="46">
        <f t="shared" si="5"/>
        <v>0</v>
      </c>
      <c r="Z18" s="63">
        <v>0.15570999999999999</v>
      </c>
      <c r="AA18" s="43">
        <v>0.15106</v>
      </c>
      <c r="AB18" s="46">
        <f t="shared" si="6"/>
        <v>0.5951999999999984</v>
      </c>
      <c r="AC18" s="49">
        <f t="shared" si="7"/>
        <v>184.11929999999967</v>
      </c>
      <c r="AD18" s="50">
        <f t="shared" si="8"/>
        <v>1013.5714285714286</v>
      </c>
    </row>
    <row r="19" spans="1:30" s="31" customFormat="1" x14ac:dyDescent="0.25">
      <c r="A19" s="29">
        <v>45627</v>
      </c>
      <c r="B19" s="41">
        <v>21</v>
      </c>
      <c r="C19" s="41">
        <v>24418</v>
      </c>
      <c r="D19" s="41">
        <v>1</v>
      </c>
      <c r="E19" s="41">
        <v>1147</v>
      </c>
      <c r="F19" s="41">
        <v>1</v>
      </c>
      <c r="G19" s="41">
        <v>14173</v>
      </c>
      <c r="H19" s="78">
        <v>1</v>
      </c>
      <c r="I19" s="78">
        <v>153</v>
      </c>
      <c r="J19" s="42">
        <f t="shared" ref="J19" si="10">B19+D19+F19+H19</f>
        <v>24</v>
      </c>
      <c r="K19" s="42">
        <f t="shared" ref="K19" si="11">C19+E19+G19+I19</f>
        <v>39891</v>
      </c>
      <c r="L19" s="43" t="s">
        <v>17</v>
      </c>
      <c r="M19" s="30" t="s">
        <v>68</v>
      </c>
      <c r="N19" s="30" t="s">
        <v>69</v>
      </c>
      <c r="O19" s="27"/>
      <c r="P19" s="44">
        <f t="shared" ref="P19" si="12">A19</f>
        <v>45627</v>
      </c>
      <c r="Q19" s="45">
        <v>0.15772</v>
      </c>
      <c r="R19" s="43">
        <v>0.15106</v>
      </c>
      <c r="S19" s="46">
        <f t="shared" ref="S19" si="13">(Q19-R19)*C19</f>
        <v>162.62387999999999</v>
      </c>
      <c r="T19" s="63">
        <v>0.15676999999999999</v>
      </c>
      <c r="U19" s="43">
        <v>0.15106</v>
      </c>
      <c r="V19" s="47">
        <f t="shared" ref="V19" si="14">(T19-U19)*E19</f>
        <v>6.5493699999999917</v>
      </c>
      <c r="W19" s="48">
        <v>0.18035999999999999</v>
      </c>
      <c r="X19" s="43">
        <v>0.15106</v>
      </c>
      <c r="Y19" s="46">
        <f t="shared" ref="Y19" si="15">(W19-X19)*G19</f>
        <v>415.26889999999992</v>
      </c>
      <c r="Z19" s="63">
        <v>0.15676999999999999</v>
      </c>
      <c r="AA19" s="43">
        <v>0.15106</v>
      </c>
      <c r="AB19" s="46">
        <f t="shared" ref="AB19" si="16">(Z19-AA19)*I19</f>
        <v>0.87362999999999891</v>
      </c>
      <c r="AC19" s="49">
        <f t="shared" ref="AC19" si="17">AB19+Y19+S19+V19</f>
        <v>585.3157799999999</v>
      </c>
      <c r="AD19" s="50">
        <f t="shared" ref="AD19" si="18">IFERROR(C19/B19,0)</f>
        <v>1162.7619047619048</v>
      </c>
    </row>
    <row r="20" spans="1:30" s="31" customFormat="1" x14ac:dyDescent="0.25">
      <c r="A20" s="29">
        <v>45597</v>
      </c>
      <c r="B20" s="41">
        <v>21</v>
      </c>
      <c r="C20" s="41">
        <v>23852</v>
      </c>
      <c r="D20" s="41">
        <v>1</v>
      </c>
      <c r="E20" s="41">
        <v>1072</v>
      </c>
      <c r="F20" s="41">
        <v>1</v>
      </c>
      <c r="G20" s="41">
        <v>13989</v>
      </c>
      <c r="H20" s="78">
        <v>1</v>
      </c>
      <c r="I20" s="78">
        <v>157</v>
      </c>
      <c r="J20" s="42">
        <f t="shared" ref="J20:J30" si="19">B20+D20+F20+H20</f>
        <v>24</v>
      </c>
      <c r="K20" s="42">
        <f t="shared" ref="K20:K30" si="20">C20+E20+G20+I20</f>
        <v>39070</v>
      </c>
      <c r="L20" s="43" t="s">
        <v>17</v>
      </c>
      <c r="M20" s="30" t="s">
        <v>68</v>
      </c>
      <c r="N20" s="30" t="s">
        <v>69</v>
      </c>
      <c r="O20" s="27"/>
      <c r="P20" s="44">
        <f t="shared" si="9"/>
        <v>45597</v>
      </c>
      <c r="Q20" s="45">
        <v>0.15772</v>
      </c>
      <c r="R20" s="43">
        <v>0.15106</v>
      </c>
      <c r="S20" s="46">
        <f t="shared" ref="S20:S30" si="21">(Q20-R20)*C20</f>
        <v>158.85431999999997</v>
      </c>
      <c r="T20" s="63">
        <v>0.15676999999999999</v>
      </c>
      <c r="U20" s="43">
        <v>0.15106</v>
      </c>
      <c r="V20" s="47">
        <f t="shared" ref="V20:V30" si="22">(T20-U20)*E20</f>
        <v>6.1211199999999923</v>
      </c>
      <c r="W20" s="48">
        <v>0.18035999999999999</v>
      </c>
      <c r="X20" s="43">
        <v>0.15106</v>
      </c>
      <c r="Y20" s="46">
        <f t="shared" ref="Y20:Y30" si="23">(W20-X20)*G20</f>
        <v>409.87769999999989</v>
      </c>
      <c r="Z20" s="63">
        <v>0.15676999999999999</v>
      </c>
      <c r="AA20" s="43">
        <v>0.15106</v>
      </c>
      <c r="AB20" s="46">
        <f t="shared" ref="AB20:AB30" si="24">(Z20-AA20)*I20</f>
        <v>0.89646999999999888</v>
      </c>
      <c r="AC20" s="49">
        <f t="shared" ref="AC20:AC30" si="25">AB20+Y20+S20+V20</f>
        <v>575.74960999999985</v>
      </c>
      <c r="AD20" s="50">
        <f t="shared" ref="AD20:AD30" si="26">IFERROR(C20/B20,0)</f>
        <v>1135.8095238095239</v>
      </c>
    </row>
    <row r="21" spans="1:30" s="31" customFormat="1" x14ac:dyDescent="0.25">
      <c r="A21" s="29">
        <v>45566</v>
      </c>
      <c r="B21" s="41">
        <v>21</v>
      </c>
      <c r="C21" s="41">
        <v>16281</v>
      </c>
      <c r="D21" s="41">
        <v>1</v>
      </c>
      <c r="E21" s="41">
        <v>985</v>
      </c>
      <c r="F21" s="41">
        <v>1</v>
      </c>
      <c r="G21" s="41">
        <v>13836</v>
      </c>
      <c r="H21" s="78">
        <v>1</v>
      </c>
      <c r="I21" s="78">
        <v>145</v>
      </c>
      <c r="J21" s="42">
        <f t="shared" si="19"/>
        <v>24</v>
      </c>
      <c r="K21" s="42">
        <f t="shared" si="20"/>
        <v>31247</v>
      </c>
      <c r="L21" s="43" t="s">
        <v>17</v>
      </c>
      <c r="M21" s="30" t="s">
        <v>68</v>
      </c>
      <c r="N21" s="30" t="s">
        <v>69</v>
      </c>
      <c r="O21" s="27"/>
      <c r="P21" s="44">
        <f t="shared" si="9"/>
        <v>45566</v>
      </c>
      <c r="Q21" s="45">
        <v>0.15772</v>
      </c>
      <c r="R21" s="43">
        <v>0.15106</v>
      </c>
      <c r="S21" s="46">
        <f t="shared" si="21"/>
        <v>108.43145999999999</v>
      </c>
      <c r="T21" s="63">
        <v>0.15676999999999999</v>
      </c>
      <c r="U21" s="43">
        <v>0.15106</v>
      </c>
      <c r="V21" s="47">
        <f t="shared" si="22"/>
        <v>5.6243499999999926</v>
      </c>
      <c r="W21" s="48">
        <v>0.13556000000000001</v>
      </c>
      <c r="X21" s="43">
        <v>0.15106</v>
      </c>
      <c r="Y21" s="46">
        <f t="shared" si="23"/>
        <v>-214.4579999999998</v>
      </c>
      <c r="Z21" s="63">
        <v>0.15676999999999999</v>
      </c>
      <c r="AA21" s="43">
        <v>0.15106</v>
      </c>
      <c r="AB21" s="46">
        <f t="shared" si="24"/>
        <v>0.82794999999999896</v>
      </c>
      <c r="AC21" s="49">
        <f t="shared" si="25"/>
        <v>-99.574239999999833</v>
      </c>
      <c r="AD21" s="50">
        <f t="shared" si="26"/>
        <v>775.28571428571433</v>
      </c>
    </row>
    <row r="22" spans="1:30" s="31" customFormat="1" x14ac:dyDescent="0.25">
      <c r="A22" s="29">
        <v>45536</v>
      </c>
      <c r="B22" s="41">
        <v>21</v>
      </c>
      <c r="C22" s="41">
        <v>17210</v>
      </c>
      <c r="D22" s="41">
        <v>1</v>
      </c>
      <c r="E22" s="41">
        <v>916</v>
      </c>
      <c r="F22" s="41">
        <v>1</v>
      </c>
      <c r="G22" s="41">
        <v>13035</v>
      </c>
      <c r="H22" s="78">
        <v>1</v>
      </c>
      <c r="I22" s="78">
        <v>136</v>
      </c>
      <c r="J22" s="42">
        <f t="shared" si="19"/>
        <v>24</v>
      </c>
      <c r="K22" s="42">
        <f t="shared" si="20"/>
        <v>31297</v>
      </c>
      <c r="L22" s="43" t="s">
        <v>17</v>
      </c>
      <c r="M22" s="30" t="s">
        <v>68</v>
      </c>
      <c r="N22" s="30" t="s">
        <v>69</v>
      </c>
      <c r="O22" s="27"/>
      <c r="P22" s="44">
        <f t="shared" si="9"/>
        <v>45536</v>
      </c>
      <c r="Q22" s="45">
        <v>0.15772</v>
      </c>
      <c r="R22" s="43">
        <v>0.15106</v>
      </c>
      <c r="S22" s="46">
        <f t="shared" si="21"/>
        <v>114.61859999999999</v>
      </c>
      <c r="T22" s="63">
        <v>0.15676999999999999</v>
      </c>
      <c r="U22" s="43">
        <v>0.15106</v>
      </c>
      <c r="V22" s="47">
        <f t="shared" si="22"/>
        <v>5.2303599999999939</v>
      </c>
      <c r="W22" s="48">
        <v>0.13556000000000001</v>
      </c>
      <c r="X22" s="43">
        <v>0.15106</v>
      </c>
      <c r="Y22" s="46">
        <f t="shared" si="23"/>
        <v>-202.04249999999982</v>
      </c>
      <c r="Z22" s="63">
        <v>0.15676999999999999</v>
      </c>
      <c r="AA22" s="43">
        <v>0.15106</v>
      </c>
      <c r="AB22" s="46">
        <f t="shared" si="24"/>
        <v>0.77655999999999903</v>
      </c>
      <c r="AC22" s="49">
        <f t="shared" si="25"/>
        <v>-81.416979999999853</v>
      </c>
      <c r="AD22" s="50">
        <f t="shared" si="26"/>
        <v>819.52380952380952</v>
      </c>
    </row>
    <row r="23" spans="1:30" s="31" customFormat="1" x14ac:dyDescent="0.25">
      <c r="A23" s="29">
        <v>45505</v>
      </c>
      <c r="B23" s="41">
        <v>22</v>
      </c>
      <c r="C23" s="41">
        <v>14922</v>
      </c>
      <c r="D23" s="41">
        <v>1</v>
      </c>
      <c r="E23" s="41">
        <v>850</v>
      </c>
      <c r="F23" s="41">
        <v>1</v>
      </c>
      <c r="G23" s="41">
        <v>15697</v>
      </c>
      <c r="H23" s="78">
        <v>1</v>
      </c>
      <c r="I23" s="78">
        <v>118</v>
      </c>
      <c r="J23" s="42">
        <f t="shared" si="19"/>
        <v>25</v>
      </c>
      <c r="K23" s="42">
        <f t="shared" si="20"/>
        <v>31587</v>
      </c>
      <c r="L23" s="43" t="s">
        <v>17</v>
      </c>
      <c r="M23" s="30" t="s">
        <v>68</v>
      </c>
      <c r="N23" s="30" t="s">
        <v>69</v>
      </c>
      <c r="O23" s="27"/>
      <c r="P23" s="44">
        <f t="shared" si="9"/>
        <v>45505</v>
      </c>
      <c r="Q23" s="45">
        <v>0.15772</v>
      </c>
      <c r="R23" s="43">
        <v>0.15106</v>
      </c>
      <c r="S23" s="46">
        <f t="shared" si="21"/>
        <v>99.38051999999999</v>
      </c>
      <c r="T23" s="63">
        <v>0.15676999999999999</v>
      </c>
      <c r="U23" s="43">
        <v>0.15106</v>
      </c>
      <c r="V23" s="47">
        <f t="shared" si="22"/>
        <v>4.8534999999999942</v>
      </c>
      <c r="W23" s="48">
        <v>0.13556000000000001</v>
      </c>
      <c r="X23" s="43">
        <v>0.15106</v>
      </c>
      <c r="Y23" s="46">
        <f t="shared" si="23"/>
        <v>-243.30349999999979</v>
      </c>
      <c r="Z23" s="63">
        <v>0.15676999999999999</v>
      </c>
      <c r="AA23" s="43">
        <v>0.15106</v>
      </c>
      <c r="AB23" s="46">
        <f t="shared" si="24"/>
        <v>0.67377999999999916</v>
      </c>
      <c r="AC23" s="49">
        <f t="shared" si="25"/>
        <v>-138.39569999999981</v>
      </c>
      <c r="AD23" s="50">
        <f t="shared" si="26"/>
        <v>678.27272727272725</v>
      </c>
    </row>
    <row r="24" spans="1:30" s="31" customFormat="1" x14ac:dyDescent="0.25">
      <c r="A24" s="29">
        <v>45474</v>
      </c>
      <c r="B24" s="41">
        <v>23</v>
      </c>
      <c r="C24" s="41">
        <v>20396</v>
      </c>
      <c r="D24" s="41">
        <v>1</v>
      </c>
      <c r="E24" s="41">
        <v>799</v>
      </c>
      <c r="F24" s="41">
        <v>1</v>
      </c>
      <c r="G24" s="41">
        <v>7610</v>
      </c>
      <c r="H24" s="78">
        <v>1</v>
      </c>
      <c r="I24" s="78">
        <v>107</v>
      </c>
      <c r="J24" s="42">
        <f t="shared" si="19"/>
        <v>26</v>
      </c>
      <c r="K24" s="42">
        <f t="shared" si="20"/>
        <v>28912</v>
      </c>
      <c r="L24" s="43" t="s">
        <v>17</v>
      </c>
      <c r="M24" s="30" t="s">
        <v>68</v>
      </c>
      <c r="N24" s="30" t="s">
        <v>69</v>
      </c>
      <c r="O24" s="27"/>
      <c r="P24" s="44">
        <f t="shared" si="9"/>
        <v>45474</v>
      </c>
      <c r="Q24" s="45">
        <v>0.17216000000000001</v>
      </c>
      <c r="R24" s="43">
        <v>0.15106</v>
      </c>
      <c r="S24" s="46">
        <f t="shared" si="21"/>
        <v>430.35560000000015</v>
      </c>
      <c r="T24" s="63">
        <v>0.17552000000000001</v>
      </c>
      <c r="U24" s="43">
        <v>0.15106</v>
      </c>
      <c r="V24" s="47">
        <f t="shared" si="22"/>
        <v>19.543540000000007</v>
      </c>
      <c r="W24" s="48">
        <v>0.11265</v>
      </c>
      <c r="X24" s="43">
        <v>0.15106</v>
      </c>
      <c r="Y24" s="46">
        <f t="shared" si="23"/>
        <v>-292.30009999999999</v>
      </c>
      <c r="Z24" s="63">
        <v>0.17552000000000001</v>
      </c>
      <c r="AA24" s="43">
        <v>0.15106</v>
      </c>
      <c r="AB24" s="46">
        <f t="shared" si="24"/>
        <v>2.617220000000001</v>
      </c>
      <c r="AC24" s="49">
        <f t="shared" si="25"/>
        <v>160.21626000000015</v>
      </c>
      <c r="AD24" s="50">
        <f t="shared" si="26"/>
        <v>886.78260869565213</v>
      </c>
    </row>
    <row r="25" spans="1:30" s="31" customFormat="1" x14ac:dyDescent="0.25">
      <c r="A25" s="29">
        <v>45444</v>
      </c>
      <c r="B25" s="41">
        <v>23</v>
      </c>
      <c r="C25" s="41">
        <v>27520</v>
      </c>
      <c r="D25" s="41">
        <v>1</v>
      </c>
      <c r="E25" s="41">
        <v>724</v>
      </c>
      <c r="F25" s="41">
        <v>1</v>
      </c>
      <c r="G25" s="41">
        <v>12969</v>
      </c>
      <c r="H25" s="78">
        <v>1</v>
      </c>
      <c r="I25" s="78">
        <v>96</v>
      </c>
      <c r="J25" s="42">
        <f t="shared" si="19"/>
        <v>26</v>
      </c>
      <c r="K25" s="42">
        <f t="shared" si="20"/>
        <v>41309</v>
      </c>
      <c r="L25" s="43" t="s">
        <v>17</v>
      </c>
      <c r="M25" s="30" t="s">
        <v>68</v>
      </c>
      <c r="N25" s="30" t="s">
        <v>69</v>
      </c>
      <c r="O25" s="27"/>
      <c r="P25" s="44">
        <f t="shared" si="9"/>
        <v>45444</v>
      </c>
      <c r="Q25" s="45">
        <v>0.17216000000000001</v>
      </c>
      <c r="R25" s="43">
        <v>0.15106</v>
      </c>
      <c r="S25" s="46">
        <f t="shared" si="21"/>
        <v>580.67200000000025</v>
      </c>
      <c r="T25" s="63">
        <v>0.17552000000000001</v>
      </c>
      <c r="U25" s="43">
        <v>0.15106</v>
      </c>
      <c r="V25" s="47">
        <f t="shared" si="22"/>
        <v>17.709040000000005</v>
      </c>
      <c r="W25" s="48">
        <v>0.11265</v>
      </c>
      <c r="X25" s="43">
        <v>0.15106</v>
      </c>
      <c r="Y25" s="46">
        <f t="shared" si="23"/>
        <v>-498.13929000000002</v>
      </c>
      <c r="Z25" s="63">
        <v>0.17552000000000001</v>
      </c>
      <c r="AA25" s="43">
        <v>0.15106</v>
      </c>
      <c r="AB25" s="46">
        <f t="shared" si="24"/>
        <v>2.3481600000000009</v>
      </c>
      <c r="AC25" s="49">
        <f t="shared" si="25"/>
        <v>102.58991000000024</v>
      </c>
      <c r="AD25" s="50">
        <f t="shared" si="26"/>
        <v>1196.5217391304348</v>
      </c>
    </row>
    <row r="26" spans="1:30" s="31" customFormat="1" x14ac:dyDescent="0.25">
      <c r="A26" s="29">
        <v>45413</v>
      </c>
      <c r="B26" s="41">
        <v>22</v>
      </c>
      <c r="C26" s="41">
        <v>23132</v>
      </c>
      <c r="D26" s="41">
        <v>1</v>
      </c>
      <c r="E26" s="41">
        <v>865</v>
      </c>
      <c r="F26" s="41">
        <v>1</v>
      </c>
      <c r="G26" s="41">
        <v>13581</v>
      </c>
      <c r="H26" s="78">
        <v>1</v>
      </c>
      <c r="I26" s="78">
        <v>89</v>
      </c>
      <c r="J26" s="42">
        <f t="shared" si="19"/>
        <v>25</v>
      </c>
      <c r="K26" s="42">
        <f t="shared" si="20"/>
        <v>37667</v>
      </c>
      <c r="L26" s="43" t="s">
        <v>17</v>
      </c>
      <c r="M26" s="30" t="s">
        <v>68</v>
      </c>
      <c r="N26" s="30" t="s">
        <v>69</v>
      </c>
      <c r="O26" s="27"/>
      <c r="P26" s="44">
        <f t="shared" si="9"/>
        <v>45413</v>
      </c>
      <c r="Q26" s="45">
        <v>0.17216000000000001</v>
      </c>
      <c r="R26" s="43">
        <v>0.15106</v>
      </c>
      <c r="S26" s="46">
        <f t="shared" si="21"/>
        <v>488.08520000000016</v>
      </c>
      <c r="T26" s="63">
        <v>0.17552000000000001</v>
      </c>
      <c r="U26" s="43">
        <v>0.15106</v>
      </c>
      <c r="V26" s="47">
        <f t="shared" si="22"/>
        <v>21.157900000000009</v>
      </c>
      <c r="W26" s="48">
        <v>0.11265</v>
      </c>
      <c r="X26" s="43">
        <v>0.15106</v>
      </c>
      <c r="Y26" s="46">
        <f t="shared" si="23"/>
        <v>-521.64621</v>
      </c>
      <c r="Z26" s="63">
        <v>0.17552000000000001</v>
      </c>
      <c r="AA26" s="43">
        <v>0.15106</v>
      </c>
      <c r="AB26" s="46">
        <f t="shared" si="24"/>
        <v>2.176940000000001</v>
      </c>
      <c r="AC26" s="49">
        <f t="shared" si="25"/>
        <v>-10.226169999999886</v>
      </c>
      <c r="AD26" s="50">
        <f t="shared" si="26"/>
        <v>1051.4545454545455</v>
      </c>
    </row>
    <row r="27" spans="1:30" s="31" customFormat="1" x14ac:dyDescent="0.25">
      <c r="A27" s="29">
        <v>45383</v>
      </c>
      <c r="B27" s="41">
        <v>23</v>
      </c>
      <c r="C27" s="41">
        <v>17724</v>
      </c>
      <c r="D27" s="41">
        <v>1</v>
      </c>
      <c r="E27" s="41">
        <v>1103</v>
      </c>
      <c r="F27" s="41">
        <v>1</v>
      </c>
      <c r="G27" s="41">
        <v>6717</v>
      </c>
      <c r="H27" s="78">
        <v>1</v>
      </c>
      <c r="I27" s="78">
        <v>99</v>
      </c>
      <c r="J27" s="42">
        <f t="shared" si="19"/>
        <v>26</v>
      </c>
      <c r="K27" s="42">
        <f t="shared" si="20"/>
        <v>25643</v>
      </c>
      <c r="L27" s="43" t="s">
        <v>17</v>
      </c>
      <c r="M27" s="30" t="s">
        <v>68</v>
      </c>
      <c r="N27" s="30" t="s">
        <v>69</v>
      </c>
      <c r="O27" s="27"/>
      <c r="P27" s="44">
        <f t="shared" si="9"/>
        <v>45383</v>
      </c>
      <c r="Q27" s="45">
        <v>0.17216000000000001</v>
      </c>
      <c r="R27" s="43">
        <v>0.15106</v>
      </c>
      <c r="S27" s="46">
        <f t="shared" si="21"/>
        <v>373.97640000000013</v>
      </c>
      <c r="T27" s="63">
        <v>0.17552000000000001</v>
      </c>
      <c r="U27" s="43">
        <v>0.15106</v>
      </c>
      <c r="V27" s="47">
        <f t="shared" si="22"/>
        <v>26.97938000000001</v>
      </c>
      <c r="W27" s="48">
        <v>0.22559000000000001</v>
      </c>
      <c r="X27" s="43">
        <v>0.15106</v>
      </c>
      <c r="Y27" s="46">
        <f t="shared" si="23"/>
        <v>500.61801000000008</v>
      </c>
      <c r="Z27" s="63">
        <v>0.17552000000000001</v>
      </c>
      <c r="AA27" s="43">
        <v>0.15106</v>
      </c>
      <c r="AB27" s="46">
        <f t="shared" si="24"/>
        <v>2.4215400000000011</v>
      </c>
      <c r="AC27" s="49">
        <f t="shared" si="25"/>
        <v>903.99533000000019</v>
      </c>
      <c r="AD27" s="50">
        <f t="shared" si="26"/>
        <v>770.60869565217388</v>
      </c>
    </row>
    <row r="28" spans="1:30" s="31" customFormat="1" x14ac:dyDescent="0.25">
      <c r="A28" s="29">
        <v>45352</v>
      </c>
      <c r="B28" s="41">
        <v>23</v>
      </c>
      <c r="C28" s="41">
        <v>17278</v>
      </c>
      <c r="D28" s="41">
        <v>1</v>
      </c>
      <c r="E28" s="41">
        <v>1536</v>
      </c>
      <c r="F28" s="41">
        <v>1</v>
      </c>
      <c r="G28" s="41">
        <v>14040</v>
      </c>
      <c r="H28" s="78">
        <v>1</v>
      </c>
      <c r="I28" s="78">
        <v>108</v>
      </c>
      <c r="J28" s="42">
        <f t="shared" si="19"/>
        <v>26</v>
      </c>
      <c r="K28" s="42">
        <f t="shared" si="20"/>
        <v>32962</v>
      </c>
      <c r="L28" s="43" t="s">
        <v>17</v>
      </c>
      <c r="M28" s="30" t="s">
        <v>68</v>
      </c>
      <c r="N28" s="30" t="s">
        <v>69</v>
      </c>
      <c r="O28" s="27"/>
      <c r="P28" s="44">
        <f t="shared" si="9"/>
        <v>45352</v>
      </c>
      <c r="Q28" s="45">
        <v>0.17216000000000001</v>
      </c>
      <c r="R28" s="43">
        <v>0.15106</v>
      </c>
      <c r="S28" s="46">
        <f t="shared" si="21"/>
        <v>364.56580000000014</v>
      </c>
      <c r="T28" s="63">
        <v>0.17552000000000001</v>
      </c>
      <c r="U28" s="43">
        <v>0.15106</v>
      </c>
      <c r="V28" s="47">
        <f t="shared" si="22"/>
        <v>37.570560000000015</v>
      </c>
      <c r="W28" s="48">
        <v>0.22559000000000001</v>
      </c>
      <c r="X28" s="43">
        <v>0.15106</v>
      </c>
      <c r="Y28" s="46">
        <f t="shared" si="23"/>
        <v>1046.4012000000002</v>
      </c>
      <c r="Z28" s="63">
        <v>0.17552000000000001</v>
      </c>
      <c r="AA28" s="43">
        <v>0.15106</v>
      </c>
      <c r="AB28" s="46">
        <f t="shared" si="24"/>
        <v>2.6416800000000009</v>
      </c>
      <c r="AC28" s="49">
        <f t="shared" si="25"/>
        <v>1451.1792400000004</v>
      </c>
      <c r="AD28" s="50">
        <f t="shared" si="26"/>
        <v>751.21739130434787</v>
      </c>
    </row>
    <row r="29" spans="1:30" s="31" customFormat="1" x14ac:dyDescent="0.25">
      <c r="A29" s="29">
        <v>45323</v>
      </c>
      <c r="B29" s="41">
        <v>23</v>
      </c>
      <c r="C29" s="41">
        <v>18773</v>
      </c>
      <c r="D29" s="41">
        <v>1</v>
      </c>
      <c r="E29" s="41">
        <v>1238</v>
      </c>
      <c r="F29" s="41">
        <v>1</v>
      </c>
      <c r="G29" s="41">
        <v>13229</v>
      </c>
      <c r="H29" s="78">
        <v>1</v>
      </c>
      <c r="I29" s="78">
        <v>127</v>
      </c>
      <c r="J29" s="42">
        <f t="shared" si="19"/>
        <v>26</v>
      </c>
      <c r="K29" s="42">
        <f t="shared" si="20"/>
        <v>33367</v>
      </c>
      <c r="L29" s="43" t="s">
        <v>17</v>
      </c>
      <c r="M29" s="30" t="s">
        <v>68</v>
      </c>
      <c r="N29" s="30" t="s">
        <v>69</v>
      </c>
      <c r="O29" s="27"/>
      <c r="P29" s="44">
        <f t="shared" si="9"/>
        <v>45323</v>
      </c>
      <c r="Q29" s="45">
        <v>0.17216000000000001</v>
      </c>
      <c r="R29" s="43">
        <v>0.15106</v>
      </c>
      <c r="S29" s="46">
        <f t="shared" si="21"/>
        <v>396.11030000000017</v>
      </c>
      <c r="T29" s="63">
        <v>0.17552000000000001</v>
      </c>
      <c r="U29" s="43">
        <v>0.15106</v>
      </c>
      <c r="V29" s="47">
        <f t="shared" si="22"/>
        <v>30.281480000000013</v>
      </c>
      <c r="W29" s="48">
        <v>0.22559000000000001</v>
      </c>
      <c r="X29" s="43">
        <v>0.15106</v>
      </c>
      <c r="Y29" s="46">
        <f t="shared" si="23"/>
        <v>985.9573700000002</v>
      </c>
      <c r="Z29" s="63">
        <v>0.17552000000000001</v>
      </c>
      <c r="AA29" s="43">
        <v>0.15106</v>
      </c>
      <c r="AB29" s="46">
        <f t="shared" si="24"/>
        <v>3.1064200000000013</v>
      </c>
      <c r="AC29" s="49">
        <f t="shared" si="25"/>
        <v>1415.4555700000005</v>
      </c>
      <c r="AD29" s="50">
        <f t="shared" si="26"/>
        <v>816.21739130434787</v>
      </c>
    </row>
    <row r="30" spans="1:30" s="31" customFormat="1" x14ac:dyDescent="0.25">
      <c r="A30" s="29">
        <v>45292</v>
      </c>
      <c r="B30" s="41">
        <v>23</v>
      </c>
      <c r="C30" s="41">
        <v>23970</v>
      </c>
      <c r="D30" s="41">
        <v>1</v>
      </c>
      <c r="E30" s="41">
        <v>1474</v>
      </c>
      <c r="F30" s="41">
        <v>1</v>
      </c>
      <c r="G30" s="41">
        <v>18299</v>
      </c>
      <c r="H30" s="78">
        <v>1</v>
      </c>
      <c r="I30" s="78">
        <v>128</v>
      </c>
      <c r="J30" s="42">
        <f t="shared" si="19"/>
        <v>26</v>
      </c>
      <c r="K30" s="42">
        <f t="shared" si="20"/>
        <v>43871</v>
      </c>
      <c r="L30" s="43" t="s">
        <v>17</v>
      </c>
      <c r="M30" s="30" t="s">
        <v>68</v>
      </c>
      <c r="N30" s="30" t="s">
        <v>69</v>
      </c>
      <c r="O30" s="27"/>
      <c r="P30" s="44">
        <f t="shared" si="9"/>
        <v>45292</v>
      </c>
      <c r="Q30" s="45">
        <v>0.17216000000000001</v>
      </c>
      <c r="R30" s="43">
        <v>0.15106</v>
      </c>
      <c r="S30" s="46">
        <f t="shared" si="21"/>
        <v>505.76700000000017</v>
      </c>
      <c r="T30" s="63">
        <v>0.17552000000000001</v>
      </c>
      <c r="U30" s="43">
        <v>0.15106</v>
      </c>
      <c r="V30" s="47">
        <f t="shared" si="22"/>
        <v>36.054040000000015</v>
      </c>
      <c r="W30" s="48">
        <v>0.22559000000000001</v>
      </c>
      <c r="X30" s="43">
        <v>0.15106</v>
      </c>
      <c r="Y30" s="46">
        <f t="shared" si="23"/>
        <v>1363.8244700000002</v>
      </c>
      <c r="Z30" s="63">
        <v>0.17552000000000001</v>
      </c>
      <c r="AA30" s="43">
        <v>0.15106</v>
      </c>
      <c r="AB30" s="46">
        <f t="shared" si="24"/>
        <v>3.1308800000000012</v>
      </c>
      <c r="AC30" s="49">
        <f t="shared" si="25"/>
        <v>1908.7763900000004</v>
      </c>
      <c r="AD30" s="50">
        <f t="shared" si="26"/>
        <v>1042.1739130434783</v>
      </c>
    </row>
    <row r="31" spans="1:30" s="31" customFormat="1" x14ac:dyDescent="0.25">
      <c r="A31" s="29">
        <v>45261</v>
      </c>
      <c r="B31" s="41">
        <v>23</v>
      </c>
      <c r="C31" s="41">
        <v>25699</v>
      </c>
      <c r="D31" s="41">
        <v>1</v>
      </c>
      <c r="E31" s="41">
        <v>1628</v>
      </c>
      <c r="F31" s="41">
        <v>1</v>
      </c>
      <c r="G31" s="41">
        <v>17652</v>
      </c>
      <c r="H31" s="78">
        <v>1</v>
      </c>
      <c r="I31" s="78">
        <v>153</v>
      </c>
      <c r="J31" s="42">
        <f t="shared" ref="J31" si="27">B31+D31+F31+H31</f>
        <v>26</v>
      </c>
      <c r="K31" s="42">
        <f t="shared" ref="K31" si="28">C31+E31+G31+I31</f>
        <v>45132</v>
      </c>
      <c r="L31" s="43" t="s">
        <v>17</v>
      </c>
      <c r="M31" s="30" t="s">
        <v>68</v>
      </c>
      <c r="N31" s="30" t="s">
        <v>69</v>
      </c>
      <c r="O31" s="27"/>
      <c r="P31" s="44">
        <f t="shared" ref="P31" si="29">A31</f>
        <v>45261</v>
      </c>
      <c r="Q31" s="45">
        <v>0.16078000000000001</v>
      </c>
      <c r="R31" s="43">
        <v>0.15106</v>
      </c>
      <c r="S31" s="46">
        <f t="shared" ref="S31" si="30">(Q31-R31)*C31</f>
        <v>249.79428000000016</v>
      </c>
      <c r="T31" s="63">
        <v>0.15898999999999999</v>
      </c>
      <c r="U31" s="43">
        <v>0.15106</v>
      </c>
      <c r="V31" s="47">
        <f t="shared" ref="V31" si="31">(T31-U31)*E31</f>
        <v>12.910039999999988</v>
      </c>
      <c r="W31" s="48">
        <v>0.1535</v>
      </c>
      <c r="X31" s="43">
        <v>0.15106</v>
      </c>
      <c r="Y31" s="46">
        <f t="shared" ref="Y31" si="32">(W31-X31)*G31</f>
        <v>43.07087999999996</v>
      </c>
      <c r="Z31" s="63">
        <v>0.15898999999999999</v>
      </c>
      <c r="AA31" s="43">
        <v>0.15106</v>
      </c>
      <c r="AB31" s="46">
        <f t="shared" ref="AB31" si="33">(Z31-AA31)*I31</f>
        <v>1.2132899999999989</v>
      </c>
      <c r="AC31" s="49">
        <f t="shared" ref="AC31" si="34">AB31+Y31+S31+V31</f>
        <v>306.98849000000007</v>
      </c>
      <c r="AD31" s="50">
        <f t="shared" ref="AD31" si="35">IFERROR(C31/B31,0)</f>
        <v>1117.3478260869565</v>
      </c>
    </row>
    <row r="32" spans="1:30" s="31" customFormat="1" x14ac:dyDescent="0.25">
      <c r="A32" s="29">
        <v>45231</v>
      </c>
      <c r="B32" s="41">
        <v>23</v>
      </c>
      <c r="C32" s="41">
        <v>23914</v>
      </c>
      <c r="D32" s="41">
        <v>1</v>
      </c>
      <c r="E32" s="41">
        <v>1251</v>
      </c>
      <c r="F32" s="41">
        <v>1</v>
      </c>
      <c r="G32" s="41">
        <v>16374</v>
      </c>
      <c r="H32" s="78">
        <v>1</v>
      </c>
      <c r="I32" s="78">
        <v>157</v>
      </c>
      <c r="J32" s="42">
        <f t="shared" ref="J32:J42" si="36">B32+D32+F32+H32</f>
        <v>26</v>
      </c>
      <c r="K32" s="42">
        <f t="shared" ref="K32:K42" si="37">C32+E32+G32+I32</f>
        <v>41696</v>
      </c>
      <c r="L32" s="43" t="s">
        <v>17</v>
      </c>
      <c r="M32" s="30" t="s">
        <v>68</v>
      </c>
      <c r="N32" s="30" t="s">
        <v>69</v>
      </c>
      <c r="O32" s="27"/>
      <c r="P32" s="44">
        <f t="shared" ref="P32:P42" si="38">A32</f>
        <v>45231</v>
      </c>
      <c r="Q32" s="45">
        <v>0.16078000000000001</v>
      </c>
      <c r="R32" s="43">
        <v>0.15106</v>
      </c>
      <c r="S32" s="46">
        <f t="shared" ref="S32:S42" si="39">(Q32-R32)*C32</f>
        <v>232.44408000000016</v>
      </c>
      <c r="T32" s="63">
        <v>0.15898999999999999</v>
      </c>
      <c r="U32" s="43">
        <v>0.15106</v>
      </c>
      <c r="V32" s="47">
        <f t="shared" ref="V32:V42" si="40">(T32-U32)*E32</f>
        <v>9.9204299999999908</v>
      </c>
      <c r="W32" s="48">
        <v>0.1535</v>
      </c>
      <c r="X32" s="43">
        <v>0.15106</v>
      </c>
      <c r="Y32" s="46">
        <f t="shared" ref="Y32:Y42" si="41">(W32-X32)*G32</f>
        <v>39.952559999999963</v>
      </c>
      <c r="Z32" s="63">
        <v>0.15898999999999999</v>
      </c>
      <c r="AA32" s="43">
        <v>0.15106</v>
      </c>
      <c r="AB32" s="46">
        <f t="shared" ref="AB32:AB42" si="42">(Z32-AA32)*I32</f>
        <v>1.2450099999999988</v>
      </c>
      <c r="AC32" s="49">
        <f t="shared" ref="AC32:AC42" si="43">AB32+Y32+S32+V32</f>
        <v>283.56208000000015</v>
      </c>
      <c r="AD32" s="50">
        <f t="shared" ref="AD32:AD42" si="44">IFERROR(C32/B32,0)</f>
        <v>1039.7391304347825</v>
      </c>
    </row>
    <row r="33" spans="1:30" s="31" customFormat="1" x14ac:dyDescent="0.25">
      <c r="A33" s="29">
        <v>45200</v>
      </c>
      <c r="B33" s="41">
        <v>23</v>
      </c>
      <c r="C33" s="41">
        <v>23026</v>
      </c>
      <c r="D33" s="41">
        <v>1</v>
      </c>
      <c r="E33" s="41">
        <v>1089</v>
      </c>
      <c r="F33" s="41">
        <v>1</v>
      </c>
      <c r="G33" s="41">
        <v>11931</v>
      </c>
      <c r="H33" s="78">
        <v>1</v>
      </c>
      <c r="I33" s="78">
        <v>145</v>
      </c>
      <c r="J33" s="42">
        <f t="shared" si="36"/>
        <v>26</v>
      </c>
      <c r="K33" s="42">
        <f t="shared" si="37"/>
        <v>36191</v>
      </c>
      <c r="L33" s="43" t="s">
        <v>17</v>
      </c>
      <c r="M33" s="30" t="s">
        <v>39</v>
      </c>
      <c r="N33" s="30" t="s">
        <v>40</v>
      </c>
      <c r="O33" s="27"/>
      <c r="P33" s="44">
        <f t="shared" si="38"/>
        <v>45200</v>
      </c>
      <c r="Q33" s="45">
        <v>0.16078000000000001</v>
      </c>
      <c r="R33" s="43">
        <v>0.10725</v>
      </c>
      <c r="S33" s="46">
        <f t="shared" si="39"/>
        <v>1232.5817800000002</v>
      </c>
      <c r="T33" s="63">
        <v>0.15898999999999999</v>
      </c>
      <c r="U33" s="43">
        <v>0.10725</v>
      </c>
      <c r="V33" s="47">
        <f t="shared" si="40"/>
        <v>56.344859999999997</v>
      </c>
      <c r="W33" s="48">
        <v>0.1535</v>
      </c>
      <c r="X33" s="43">
        <v>0.10725</v>
      </c>
      <c r="Y33" s="46">
        <f t="shared" si="41"/>
        <v>551.80875000000003</v>
      </c>
      <c r="Z33" s="63">
        <v>0.15898999999999999</v>
      </c>
      <c r="AA33" s="43">
        <v>0.10725</v>
      </c>
      <c r="AB33" s="46">
        <f t="shared" si="42"/>
        <v>7.5022999999999991</v>
      </c>
      <c r="AC33" s="49">
        <f t="shared" si="43"/>
        <v>1848.2376900000002</v>
      </c>
      <c r="AD33" s="50">
        <f t="shared" si="44"/>
        <v>1001.1304347826087</v>
      </c>
    </row>
    <row r="34" spans="1:30" s="31" customFormat="1" x14ac:dyDescent="0.25">
      <c r="A34" s="29">
        <v>45170</v>
      </c>
      <c r="B34" s="41">
        <v>23</v>
      </c>
      <c r="C34" s="41">
        <v>17646</v>
      </c>
      <c r="D34" s="41">
        <v>1</v>
      </c>
      <c r="E34" s="41">
        <v>882</v>
      </c>
      <c r="F34" s="41">
        <v>1</v>
      </c>
      <c r="G34" s="41">
        <v>10584</v>
      </c>
      <c r="H34" s="78">
        <v>1</v>
      </c>
      <c r="I34" s="78">
        <v>136</v>
      </c>
      <c r="J34" s="42">
        <f t="shared" si="36"/>
        <v>26</v>
      </c>
      <c r="K34" s="42">
        <f t="shared" si="37"/>
        <v>29248</v>
      </c>
      <c r="L34" s="43" t="s">
        <v>17</v>
      </c>
      <c r="M34" s="30" t="s">
        <v>39</v>
      </c>
      <c r="N34" s="30" t="s">
        <v>40</v>
      </c>
      <c r="O34" s="27"/>
      <c r="P34" s="44">
        <f t="shared" si="38"/>
        <v>45170</v>
      </c>
      <c r="Q34" s="45">
        <v>0.16078000000000001</v>
      </c>
      <c r="R34" s="43">
        <v>0.10725</v>
      </c>
      <c r="S34" s="46">
        <f t="shared" si="39"/>
        <v>944.5903800000001</v>
      </c>
      <c r="T34" s="63">
        <v>0.15898999999999999</v>
      </c>
      <c r="U34" s="43">
        <v>0.10725</v>
      </c>
      <c r="V34" s="47">
        <f t="shared" si="40"/>
        <v>45.634679999999996</v>
      </c>
      <c r="W34" s="48">
        <v>0.14119999999999999</v>
      </c>
      <c r="X34" s="43">
        <v>0.10725</v>
      </c>
      <c r="Y34" s="46">
        <f t="shared" si="41"/>
        <v>359.32679999999993</v>
      </c>
      <c r="Z34" s="63">
        <v>0.15898999999999999</v>
      </c>
      <c r="AA34" s="43">
        <v>0.10725</v>
      </c>
      <c r="AB34" s="46">
        <f t="shared" si="42"/>
        <v>7.0366399999999993</v>
      </c>
      <c r="AC34" s="49">
        <f t="shared" si="43"/>
        <v>1356.5884999999998</v>
      </c>
      <c r="AD34" s="50">
        <f t="shared" si="44"/>
        <v>767.21739130434787</v>
      </c>
    </row>
    <row r="35" spans="1:30" s="31" customFormat="1" x14ac:dyDescent="0.25">
      <c r="A35" s="29">
        <v>45139</v>
      </c>
      <c r="B35" s="41">
        <v>23</v>
      </c>
      <c r="C35" s="41">
        <v>19059</v>
      </c>
      <c r="D35" s="41">
        <v>1</v>
      </c>
      <c r="E35" s="41">
        <v>877</v>
      </c>
      <c r="F35" s="41">
        <v>1</v>
      </c>
      <c r="G35" s="41">
        <v>8184</v>
      </c>
      <c r="H35" s="78">
        <v>1</v>
      </c>
      <c r="I35" s="78">
        <v>118</v>
      </c>
      <c r="J35" s="42">
        <f t="shared" si="36"/>
        <v>26</v>
      </c>
      <c r="K35" s="42">
        <f t="shared" si="37"/>
        <v>28238</v>
      </c>
      <c r="L35" s="43" t="s">
        <v>17</v>
      </c>
      <c r="M35" s="30" t="s">
        <v>39</v>
      </c>
      <c r="N35" s="30" t="s">
        <v>40</v>
      </c>
      <c r="O35" s="27"/>
      <c r="P35" s="44">
        <f t="shared" si="38"/>
        <v>45139</v>
      </c>
      <c r="Q35" s="45">
        <v>0.16078000000000001</v>
      </c>
      <c r="R35" s="43">
        <v>0.10725</v>
      </c>
      <c r="S35" s="46">
        <f t="shared" si="39"/>
        <v>1020.2282700000002</v>
      </c>
      <c r="T35" s="63">
        <v>0.15898999999999999</v>
      </c>
      <c r="U35" s="43">
        <v>0.10725</v>
      </c>
      <c r="V35" s="47">
        <f t="shared" si="40"/>
        <v>45.375979999999998</v>
      </c>
      <c r="W35" s="48">
        <v>0.14119999999999999</v>
      </c>
      <c r="X35" s="43">
        <v>0.10725</v>
      </c>
      <c r="Y35" s="46">
        <f t="shared" si="41"/>
        <v>277.84679999999997</v>
      </c>
      <c r="Z35" s="63">
        <v>0.15898999999999999</v>
      </c>
      <c r="AA35" s="43">
        <v>0.10725</v>
      </c>
      <c r="AB35" s="46">
        <f t="shared" si="42"/>
        <v>6.105319999999999</v>
      </c>
      <c r="AC35" s="49">
        <f t="shared" si="43"/>
        <v>1349.5563700000002</v>
      </c>
      <c r="AD35" s="50">
        <f t="shared" si="44"/>
        <v>828.6521739130435</v>
      </c>
    </row>
    <row r="36" spans="1:30" s="31" customFormat="1" x14ac:dyDescent="0.25">
      <c r="A36" s="29">
        <v>45108</v>
      </c>
      <c r="B36" s="41">
        <v>23</v>
      </c>
      <c r="C36" s="41">
        <v>24082</v>
      </c>
      <c r="D36" s="41">
        <v>1</v>
      </c>
      <c r="E36" s="41">
        <v>827</v>
      </c>
      <c r="F36" s="41">
        <v>1</v>
      </c>
      <c r="G36" s="41">
        <v>11637</v>
      </c>
      <c r="H36" s="78">
        <v>1</v>
      </c>
      <c r="I36" s="78">
        <v>107</v>
      </c>
      <c r="J36" s="42">
        <f t="shared" si="36"/>
        <v>26</v>
      </c>
      <c r="K36" s="42">
        <f t="shared" si="37"/>
        <v>36653</v>
      </c>
      <c r="L36" s="43" t="s">
        <v>17</v>
      </c>
      <c r="M36" s="30" t="s">
        <v>39</v>
      </c>
      <c r="N36" s="30" t="s">
        <v>40</v>
      </c>
      <c r="O36" s="27"/>
      <c r="P36" s="44">
        <f t="shared" si="38"/>
        <v>45108</v>
      </c>
      <c r="Q36" s="45">
        <v>0.16078000000000001</v>
      </c>
      <c r="R36" s="43">
        <v>0.10725</v>
      </c>
      <c r="S36" s="46">
        <f t="shared" si="39"/>
        <v>1289.1094600000001</v>
      </c>
      <c r="T36" s="63">
        <v>0.15898999999999999</v>
      </c>
      <c r="U36" s="43">
        <v>0.10725</v>
      </c>
      <c r="V36" s="47">
        <f t="shared" si="40"/>
        <v>42.788979999999995</v>
      </c>
      <c r="W36" s="48">
        <v>0.14119999999999999</v>
      </c>
      <c r="X36" s="43">
        <v>0.10725</v>
      </c>
      <c r="Y36" s="46">
        <f t="shared" si="41"/>
        <v>395.07614999999993</v>
      </c>
      <c r="Z36" s="63">
        <v>0.15898999999999999</v>
      </c>
      <c r="AA36" s="43">
        <v>0.10725</v>
      </c>
      <c r="AB36" s="46">
        <f t="shared" si="42"/>
        <v>5.536179999999999</v>
      </c>
      <c r="AC36" s="49">
        <f t="shared" si="43"/>
        <v>1732.5107700000001</v>
      </c>
      <c r="AD36" s="50">
        <f t="shared" si="44"/>
        <v>1047.0434782608695</v>
      </c>
    </row>
    <row r="37" spans="1:30" s="31" customFormat="1" x14ac:dyDescent="0.25">
      <c r="A37" s="29">
        <v>45078</v>
      </c>
      <c r="B37" s="41">
        <v>23</v>
      </c>
      <c r="C37" s="41">
        <v>25826</v>
      </c>
      <c r="D37" s="41">
        <v>1</v>
      </c>
      <c r="E37" s="41">
        <v>760</v>
      </c>
      <c r="F37" s="41">
        <v>1</v>
      </c>
      <c r="G37" s="41">
        <v>11608</v>
      </c>
      <c r="H37" s="78">
        <v>1</v>
      </c>
      <c r="I37" s="78">
        <v>96</v>
      </c>
      <c r="J37" s="42">
        <f t="shared" si="36"/>
        <v>26</v>
      </c>
      <c r="K37" s="42">
        <f t="shared" si="37"/>
        <v>38290</v>
      </c>
      <c r="L37" s="43" t="s">
        <v>17</v>
      </c>
      <c r="M37" s="30" t="s">
        <v>39</v>
      </c>
      <c r="N37" s="30" t="s">
        <v>40</v>
      </c>
      <c r="O37" s="27"/>
      <c r="P37" s="44">
        <f t="shared" si="38"/>
        <v>45078</v>
      </c>
      <c r="Q37" s="45">
        <v>0.25775999999999999</v>
      </c>
      <c r="R37" s="43">
        <v>0.10725</v>
      </c>
      <c r="S37" s="46">
        <f t="shared" si="39"/>
        <v>3887.0712599999993</v>
      </c>
      <c r="T37" s="63">
        <v>0.26175999999999999</v>
      </c>
      <c r="U37" s="43">
        <v>0.10725</v>
      </c>
      <c r="V37" s="47">
        <f t="shared" si="40"/>
        <v>117.42759999999998</v>
      </c>
      <c r="W37" s="48">
        <v>0.12365</v>
      </c>
      <c r="X37" s="43">
        <v>0.10725</v>
      </c>
      <c r="Y37" s="46">
        <f t="shared" si="41"/>
        <v>190.37119999999999</v>
      </c>
      <c r="Z37" s="63">
        <v>0.26175999999999999</v>
      </c>
      <c r="AA37" s="43">
        <v>0.10725</v>
      </c>
      <c r="AB37" s="46">
        <f t="shared" si="42"/>
        <v>14.832959999999998</v>
      </c>
      <c r="AC37" s="49">
        <f t="shared" si="43"/>
        <v>4209.703019999999</v>
      </c>
      <c r="AD37" s="50">
        <f t="shared" si="44"/>
        <v>1122.8695652173913</v>
      </c>
    </row>
    <row r="38" spans="1:30" s="31" customFormat="1" x14ac:dyDescent="0.25">
      <c r="A38" s="29">
        <v>45047</v>
      </c>
      <c r="B38" s="41">
        <v>23</v>
      </c>
      <c r="C38" s="41">
        <v>17985</v>
      </c>
      <c r="D38" s="41">
        <v>1</v>
      </c>
      <c r="E38" s="41">
        <v>876</v>
      </c>
      <c r="F38" s="41">
        <v>1</v>
      </c>
      <c r="G38" s="41">
        <v>12042</v>
      </c>
      <c r="H38" s="78">
        <v>1</v>
      </c>
      <c r="I38" s="78">
        <v>89</v>
      </c>
      <c r="J38" s="42">
        <f t="shared" si="36"/>
        <v>26</v>
      </c>
      <c r="K38" s="42">
        <f t="shared" si="37"/>
        <v>30992</v>
      </c>
      <c r="L38" s="43" t="s">
        <v>17</v>
      </c>
      <c r="M38" s="30" t="s">
        <v>39</v>
      </c>
      <c r="N38" s="30" t="s">
        <v>40</v>
      </c>
      <c r="O38" s="27"/>
      <c r="P38" s="44">
        <f t="shared" si="38"/>
        <v>45047</v>
      </c>
      <c r="Q38" s="45">
        <v>0.25775999999999999</v>
      </c>
      <c r="R38" s="43">
        <v>0.10725</v>
      </c>
      <c r="S38" s="46">
        <f t="shared" si="39"/>
        <v>2706.9223499999994</v>
      </c>
      <c r="T38" s="63">
        <v>0.26175999999999999</v>
      </c>
      <c r="U38" s="43">
        <v>0.10725</v>
      </c>
      <c r="V38" s="47">
        <f t="shared" si="40"/>
        <v>135.35075999999998</v>
      </c>
      <c r="W38" s="48">
        <v>0.12365</v>
      </c>
      <c r="X38" s="43">
        <v>0.10725</v>
      </c>
      <c r="Y38" s="46">
        <f t="shared" si="41"/>
        <v>197.48879999999997</v>
      </c>
      <c r="Z38" s="63">
        <v>0.26175999999999999</v>
      </c>
      <c r="AA38" s="43">
        <v>0.10725</v>
      </c>
      <c r="AB38" s="46">
        <f t="shared" si="42"/>
        <v>13.751389999999999</v>
      </c>
      <c r="AC38" s="49">
        <f t="shared" si="43"/>
        <v>3053.5132999999992</v>
      </c>
      <c r="AD38" s="50">
        <f t="shared" si="44"/>
        <v>781.95652173913038</v>
      </c>
    </row>
    <row r="39" spans="1:30" s="31" customFormat="1" x14ac:dyDescent="0.25">
      <c r="A39" s="29">
        <v>45017</v>
      </c>
      <c r="B39" s="41">
        <v>23</v>
      </c>
      <c r="C39" s="41">
        <v>15367</v>
      </c>
      <c r="D39" s="41">
        <v>1</v>
      </c>
      <c r="E39" s="41">
        <v>911</v>
      </c>
      <c r="F39" s="41">
        <v>1</v>
      </c>
      <c r="G39" s="41">
        <v>13470</v>
      </c>
      <c r="H39" s="78">
        <v>1</v>
      </c>
      <c r="I39" s="78">
        <v>99</v>
      </c>
      <c r="J39" s="42">
        <f t="shared" si="36"/>
        <v>26</v>
      </c>
      <c r="K39" s="42">
        <f t="shared" si="37"/>
        <v>29847</v>
      </c>
      <c r="L39" s="43" t="s">
        <v>17</v>
      </c>
      <c r="M39" s="30" t="s">
        <v>39</v>
      </c>
      <c r="N39" s="30" t="s">
        <v>40</v>
      </c>
      <c r="O39" s="27"/>
      <c r="P39" s="44">
        <f t="shared" si="38"/>
        <v>45017</v>
      </c>
      <c r="Q39" s="45">
        <v>0.25775999999999999</v>
      </c>
      <c r="R39" s="43">
        <v>0.10725</v>
      </c>
      <c r="S39" s="46">
        <f t="shared" si="39"/>
        <v>2312.8871699999995</v>
      </c>
      <c r="T39" s="63">
        <v>0.26175999999999999</v>
      </c>
      <c r="U39" s="43">
        <v>0.10725</v>
      </c>
      <c r="V39" s="47">
        <f t="shared" si="40"/>
        <v>140.75860999999998</v>
      </c>
      <c r="W39" s="48">
        <v>0.12365</v>
      </c>
      <c r="X39" s="43">
        <v>0.10725</v>
      </c>
      <c r="Y39" s="46">
        <f t="shared" si="41"/>
        <v>220.90799999999996</v>
      </c>
      <c r="Z39" s="63">
        <v>0.26175999999999999</v>
      </c>
      <c r="AA39" s="43">
        <v>0.10725</v>
      </c>
      <c r="AB39" s="46">
        <f t="shared" si="42"/>
        <v>15.296489999999999</v>
      </c>
      <c r="AC39" s="49">
        <f t="shared" si="43"/>
        <v>2689.8502699999995</v>
      </c>
      <c r="AD39" s="50">
        <f t="shared" si="44"/>
        <v>668.13043478260875</v>
      </c>
    </row>
    <row r="40" spans="1:30" s="31" customFormat="1" x14ac:dyDescent="0.25">
      <c r="A40" s="29">
        <v>44986</v>
      </c>
      <c r="B40" s="41">
        <v>23</v>
      </c>
      <c r="C40" s="41">
        <v>15469</v>
      </c>
      <c r="D40" s="41">
        <v>1</v>
      </c>
      <c r="E40" s="41">
        <v>984</v>
      </c>
      <c r="F40" s="41">
        <v>1</v>
      </c>
      <c r="G40" s="41">
        <v>14577</v>
      </c>
      <c r="H40" s="78">
        <v>1</v>
      </c>
      <c r="I40" s="78">
        <v>108</v>
      </c>
      <c r="J40" s="42">
        <f t="shared" si="36"/>
        <v>26</v>
      </c>
      <c r="K40" s="42">
        <f t="shared" si="37"/>
        <v>31138</v>
      </c>
      <c r="L40" s="43" t="s">
        <v>17</v>
      </c>
      <c r="M40" s="30" t="s">
        <v>39</v>
      </c>
      <c r="N40" s="30" t="s">
        <v>40</v>
      </c>
      <c r="O40" s="27"/>
      <c r="P40" s="44">
        <f t="shared" si="38"/>
        <v>44986</v>
      </c>
      <c r="Q40" s="45">
        <v>0.25775999999999999</v>
      </c>
      <c r="R40" s="43">
        <v>0.10725</v>
      </c>
      <c r="S40" s="46">
        <f t="shared" si="39"/>
        <v>2328.2391899999998</v>
      </c>
      <c r="T40" s="63">
        <v>0.26175999999999999</v>
      </c>
      <c r="U40" s="43">
        <v>0.10725</v>
      </c>
      <c r="V40" s="47">
        <f t="shared" si="40"/>
        <v>152.03783999999999</v>
      </c>
      <c r="W40" s="48">
        <v>0.40389999999999998</v>
      </c>
      <c r="X40" s="43">
        <v>0.10725</v>
      </c>
      <c r="Y40" s="46">
        <f t="shared" si="41"/>
        <v>4324.2670499999995</v>
      </c>
      <c r="Z40" s="63">
        <v>0.26175999999999999</v>
      </c>
      <c r="AA40" s="43">
        <v>0.10725</v>
      </c>
      <c r="AB40" s="46">
        <f t="shared" si="42"/>
        <v>16.687079999999998</v>
      </c>
      <c r="AC40" s="49">
        <f t="shared" si="43"/>
        <v>6821.2311599999985</v>
      </c>
      <c r="AD40" s="50">
        <f t="shared" si="44"/>
        <v>672.56521739130437</v>
      </c>
    </row>
    <row r="41" spans="1:30" s="31" customFormat="1" x14ac:dyDescent="0.25">
      <c r="A41" s="29">
        <v>44958</v>
      </c>
      <c r="B41" s="41">
        <v>23</v>
      </c>
      <c r="C41" s="41">
        <v>18376</v>
      </c>
      <c r="D41" s="41">
        <v>1</v>
      </c>
      <c r="E41" s="41">
        <v>996</v>
      </c>
      <c r="F41" s="41">
        <v>1</v>
      </c>
      <c r="G41" s="41">
        <v>10648</v>
      </c>
      <c r="H41" s="78">
        <v>1</v>
      </c>
      <c r="I41" s="78">
        <v>127</v>
      </c>
      <c r="J41" s="42">
        <f t="shared" si="36"/>
        <v>26</v>
      </c>
      <c r="K41" s="42">
        <f t="shared" si="37"/>
        <v>30147</v>
      </c>
      <c r="L41" s="43" t="s">
        <v>17</v>
      </c>
      <c r="M41" s="30" t="s">
        <v>39</v>
      </c>
      <c r="N41" s="30" t="s">
        <v>40</v>
      </c>
      <c r="O41" s="27"/>
      <c r="P41" s="44">
        <f t="shared" si="38"/>
        <v>44958</v>
      </c>
      <c r="Q41" s="45">
        <v>0.25775999999999999</v>
      </c>
      <c r="R41" s="43">
        <v>0.10725</v>
      </c>
      <c r="S41" s="46">
        <f t="shared" si="39"/>
        <v>2765.7717599999996</v>
      </c>
      <c r="T41" s="63">
        <v>0.26175999999999999</v>
      </c>
      <c r="U41" s="43">
        <v>0.10725</v>
      </c>
      <c r="V41" s="47">
        <f t="shared" si="40"/>
        <v>153.89195999999998</v>
      </c>
      <c r="W41" s="48">
        <v>0.40389999999999998</v>
      </c>
      <c r="X41" s="43">
        <v>0.10725</v>
      </c>
      <c r="Y41" s="46">
        <f t="shared" si="41"/>
        <v>3158.7291999999998</v>
      </c>
      <c r="Z41" s="63">
        <v>0.26175999999999999</v>
      </c>
      <c r="AA41" s="43">
        <v>0.10725</v>
      </c>
      <c r="AB41" s="46">
        <f t="shared" si="42"/>
        <v>19.622769999999999</v>
      </c>
      <c r="AC41" s="49">
        <f t="shared" si="43"/>
        <v>6098.0156899999993</v>
      </c>
      <c r="AD41" s="50">
        <f t="shared" si="44"/>
        <v>798.95652173913038</v>
      </c>
    </row>
    <row r="42" spans="1:30" s="31" customFormat="1" x14ac:dyDescent="0.25">
      <c r="A42" s="29">
        <v>44927</v>
      </c>
      <c r="B42" s="41">
        <v>23</v>
      </c>
      <c r="C42" s="41">
        <v>22453</v>
      </c>
      <c r="D42" s="41">
        <v>1</v>
      </c>
      <c r="E42" s="41">
        <v>1147</v>
      </c>
      <c r="F42" s="41">
        <v>1</v>
      </c>
      <c r="G42" s="41">
        <v>13356</v>
      </c>
      <c r="H42" s="78">
        <v>1</v>
      </c>
      <c r="I42" s="78">
        <v>128</v>
      </c>
      <c r="J42" s="42">
        <f t="shared" si="36"/>
        <v>26</v>
      </c>
      <c r="K42" s="42">
        <f t="shared" si="37"/>
        <v>37084</v>
      </c>
      <c r="L42" s="43" t="s">
        <v>17</v>
      </c>
      <c r="M42" s="30" t="s">
        <v>39</v>
      </c>
      <c r="N42" s="30" t="s">
        <v>40</v>
      </c>
      <c r="O42" s="27"/>
      <c r="P42" s="44">
        <f t="shared" si="38"/>
        <v>44927</v>
      </c>
      <c r="Q42" s="45">
        <v>0.25775999999999999</v>
      </c>
      <c r="R42" s="43">
        <v>0.10725</v>
      </c>
      <c r="S42" s="46">
        <f t="shared" si="39"/>
        <v>3379.4010299999995</v>
      </c>
      <c r="T42" s="63">
        <v>0.26175999999999999</v>
      </c>
      <c r="U42" s="43">
        <v>0.10725</v>
      </c>
      <c r="V42" s="47">
        <f t="shared" si="40"/>
        <v>177.22296999999998</v>
      </c>
      <c r="W42" s="48">
        <v>0.40389999999999998</v>
      </c>
      <c r="X42" s="43">
        <v>0.10725</v>
      </c>
      <c r="Y42" s="46">
        <f t="shared" si="41"/>
        <v>3962.0573999999997</v>
      </c>
      <c r="Z42" s="63">
        <v>0.26175999999999999</v>
      </c>
      <c r="AA42" s="43">
        <v>0.10725</v>
      </c>
      <c r="AB42" s="46">
        <f t="shared" si="42"/>
        <v>19.777279999999998</v>
      </c>
      <c r="AC42" s="49">
        <f t="shared" si="43"/>
        <v>7538.4586799999988</v>
      </c>
      <c r="AD42" s="50">
        <f t="shared" si="44"/>
        <v>976.21739130434787</v>
      </c>
    </row>
    <row r="43" spans="1:30" s="31" customFormat="1" x14ac:dyDescent="0.25">
      <c r="A43" s="29">
        <v>44896</v>
      </c>
      <c r="B43" s="41">
        <v>23</v>
      </c>
      <c r="C43" s="41">
        <v>20901</v>
      </c>
      <c r="D43" s="41">
        <v>2</v>
      </c>
      <c r="E43" s="41">
        <v>17202</v>
      </c>
      <c r="F43" s="78">
        <v>0</v>
      </c>
      <c r="G43" s="78">
        <v>0</v>
      </c>
      <c r="H43" s="78">
        <v>1</v>
      </c>
      <c r="I43" s="78">
        <v>153</v>
      </c>
      <c r="J43" s="42">
        <f t="shared" ref="J43" si="45">B43+D43+F43+H43</f>
        <v>26</v>
      </c>
      <c r="K43" s="42">
        <f t="shared" ref="K43" si="46">C43+E43+G43+I43</f>
        <v>38256</v>
      </c>
      <c r="L43" s="43" t="s">
        <v>17</v>
      </c>
      <c r="M43" s="30" t="s">
        <v>39</v>
      </c>
      <c r="N43" s="30" t="s">
        <v>40</v>
      </c>
      <c r="O43" s="27"/>
      <c r="P43" s="44">
        <f t="shared" ref="P43" si="47">A43</f>
        <v>44896</v>
      </c>
      <c r="Q43" s="45">
        <v>0.17871000000000001</v>
      </c>
      <c r="R43" s="43">
        <v>0.10725</v>
      </c>
      <c r="S43" s="46">
        <f t="shared" ref="S43" si="48">(Q43-R43)*C43</f>
        <v>1493.5854600000002</v>
      </c>
      <c r="T43" s="63">
        <v>0.17827000000000001</v>
      </c>
      <c r="U43" s="43">
        <v>0.10725</v>
      </c>
      <c r="V43" s="47">
        <f t="shared" ref="V43" si="49">(T43-U43)*E43</f>
        <v>1221.6860400000003</v>
      </c>
      <c r="W43" s="48"/>
      <c r="X43" s="43"/>
      <c r="Y43" s="46">
        <f t="shared" ref="Y43" si="50">(W43-X43)*G43</f>
        <v>0</v>
      </c>
      <c r="Z43" s="63">
        <v>0.17827000000000001</v>
      </c>
      <c r="AA43" s="43">
        <v>0.10725</v>
      </c>
      <c r="AB43" s="46">
        <f t="shared" ref="AB43" si="51">(Z43-AA43)*I43</f>
        <v>10.866060000000003</v>
      </c>
      <c r="AC43" s="49">
        <f t="shared" ref="AC43" si="52">AB43+Y43+S43+V43</f>
        <v>2726.1375600000006</v>
      </c>
      <c r="AD43" s="50">
        <f t="shared" ref="AD43" si="53">IFERROR(C43/B43,0)</f>
        <v>908.73913043478262</v>
      </c>
    </row>
    <row r="44" spans="1:30" s="31" customFormat="1" x14ac:dyDescent="0.25">
      <c r="A44" s="29">
        <v>44866</v>
      </c>
      <c r="B44" s="41">
        <v>23</v>
      </c>
      <c r="C44" s="41">
        <v>21465</v>
      </c>
      <c r="D44" s="41">
        <v>2</v>
      </c>
      <c r="E44" s="41">
        <v>11114</v>
      </c>
      <c r="F44" s="78">
        <v>0</v>
      </c>
      <c r="G44" s="78">
        <v>0</v>
      </c>
      <c r="H44" s="78">
        <v>1</v>
      </c>
      <c r="I44" s="78">
        <v>157</v>
      </c>
      <c r="J44" s="42">
        <f t="shared" ref="J44:J54" si="54">B44+D44+F44+H44</f>
        <v>26</v>
      </c>
      <c r="K44" s="42">
        <f t="shared" ref="K44:K54" si="55">C44+E44+G44+I44</f>
        <v>32736</v>
      </c>
      <c r="L44" s="43" t="s">
        <v>17</v>
      </c>
      <c r="M44" s="30" t="s">
        <v>39</v>
      </c>
      <c r="N44" s="30" t="s">
        <v>40</v>
      </c>
      <c r="O44" s="27"/>
      <c r="P44" s="44">
        <f t="shared" ref="P44:P54" si="56">A44</f>
        <v>44866</v>
      </c>
      <c r="Q44" s="45">
        <v>0.17871000000000001</v>
      </c>
      <c r="R44" s="43">
        <v>0.10725</v>
      </c>
      <c r="S44" s="46">
        <f t="shared" ref="S44:S54" si="57">(Q44-R44)*C44</f>
        <v>1533.8889000000001</v>
      </c>
      <c r="T44" s="63">
        <v>0.17827000000000001</v>
      </c>
      <c r="U44" s="43">
        <v>0.10725</v>
      </c>
      <c r="V44" s="47">
        <f t="shared" ref="V44:V54" si="58">(T44-U44)*E44</f>
        <v>789.31628000000012</v>
      </c>
      <c r="W44" s="48"/>
      <c r="X44" s="43"/>
      <c r="Y44" s="46">
        <f t="shared" ref="Y44:Y54" si="59">(W44-X44)*G44</f>
        <v>0</v>
      </c>
      <c r="Z44" s="63">
        <v>0.17827000000000001</v>
      </c>
      <c r="AA44" s="43">
        <v>0.10725</v>
      </c>
      <c r="AB44" s="46">
        <f t="shared" ref="AB44:AB54" si="60">(Z44-AA44)*I44</f>
        <v>11.150140000000002</v>
      </c>
      <c r="AC44" s="49">
        <f t="shared" ref="AC44:AC54" si="61">AB44+Y44+S44+V44</f>
        <v>2334.3553200000001</v>
      </c>
      <c r="AD44" s="50">
        <f t="shared" ref="AD44:AD54" si="62">IFERROR(C44/B44,0)</f>
        <v>933.26086956521738</v>
      </c>
    </row>
    <row r="45" spans="1:30" s="31" customFormat="1" x14ac:dyDescent="0.25">
      <c r="A45" s="29">
        <v>44835</v>
      </c>
      <c r="B45" s="41">
        <v>23</v>
      </c>
      <c r="C45" s="41">
        <v>18370</v>
      </c>
      <c r="D45" s="41">
        <v>2</v>
      </c>
      <c r="E45" s="41">
        <v>3279</v>
      </c>
      <c r="F45" s="78">
        <v>0</v>
      </c>
      <c r="G45" s="78">
        <v>0</v>
      </c>
      <c r="H45" s="78">
        <v>1</v>
      </c>
      <c r="I45" s="78">
        <v>145</v>
      </c>
      <c r="J45" s="42">
        <f t="shared" si="54"/>
        <v>26</v>
      </c>
      <c r="K45" s="42">
        <f t="shared" si="55"/>
        <v>21794</v>
      </c>
      <c r="L45" s="43" t="s">
        <v>17</v>
      </c>
      <c r="M45" s="30" t="s">
        <v>39</v>
      </c>
      <c r="N45" s="30" t="s">
        <v>40</v>
      </c>
      <c r="O45" s="27"/>
      <c r="P45" s="44">
        <f t="shared" si="56"/>
        <v>44835</v>
      </c>
      <c r="Q45" s="45">
        <v>0.17871000000000001</v>
      </c>
      <c r="R45" s="43">
        <v>0.10725</v>
      </c>
      <c r="S45" s="46">
        <f t="shared" si="57"/>
        <v>1312.7202000000002</v>
      </c>
      <c r="T45" s="63">
        <v>0.17827000000000001</v>
      </c>
      <c r="U45" s="43">
        <v>0.10725</v>
      </c>
      <c r="V45" s="47">
        <f t="shared" si="58"/>
        <v>232.87458000000004</v>
      </c>
      <c r="W45" s="48"/>
      <c r="X45" s="43"/>
      <c r="Y45" s="46">
        <f t="shared" si="59"/>
        <v>0</v>
      </c>
      <c r="Z45" s="63">
        <v>0.17827000000000001</v>
      </c>
      <c r="AA45" s="43">
        <v>0.10725</v>
      </c>
      <c r="AB45" s="46">
        <f t="shared" si="60"/>
        <v>10.297900000000002</v>
      </c>
      <c r="AC45" s="49">
        <f t="shared" si="61"/>
        <v>1555.8926800000004</v>
      </c>
      <c r="AD45" s="50">
        <f t="shared" si="62"/>
        <v>798.695652173913</v>
      </c>
    </row>
    <row r="46" spans="1:30" s="31" customFormat="1" x14ac:dyDescent="0.25">
      <c r="A46" s="29">
        <v>44805</v>
      </c>
      <c r="B46" s="41">
        <v>22</v>
      </c>
      <c r="C46" s="41">
        <v>12329</v>
      </c>
      <c r="D46" s="41">
        <v>2</v>
      </c>
      <c r="E46" s="41">
        <v>12341</v>
      </c>
      <c r="F46" s="78">
        <v>0</v>
      </c>
      <c r="G46" s="78">
        <v>0</v>
      </c>
      <c r="H46" s="78">
        <v>1</v>
      </c>
      <c r="I46" s="78">
        <v>136</v>
      </c>
      <c r="J46" s="42">
        <f t="shared" si="54"/>
        <v>25</v>
      </c>
      <c r="K46" s="42">
        <f t="shared" si="55"/>
        <v>24806</v>
      </c>
      <c r="L46" s="43" t="s">
        <v>17</v>
      </c>
      <c r="M46" s="30" t="s">
        <v>39</v>
      </c>
      <c r="N46" s="30" t="s">
        <v>40</v>
      </c>
      <c r="O46" s="27"/>
      <c r="P46" s="44">
        <f t="shared" si="56"/>
        <v>44805</v>
      </c>
      <c r="Q46" s="45">
        <v>0.17871000000000001</v>
      </c>
      <c r="R46" s="43">
        <v>0.10725</v>
      </c>
      <c r="S46" s="46">
        <f t="shared" si="57"/>
        <v>881.03034000000014</v>
      </c>
      <c r="T46" s="63">
        <v>0.17827000000000001</v>
      </c>
      <c r="U46" s="43">
        <v>0.10725</v>
      </c>
      <c r="V46" s="47">
        <f t="shared" si="58"/>
        <v>876.4578200000002</v>
      </c>
      <c r="W46" s="48"/>
      <c r="X46" s="43"/>
      <c r="Y46" s="46">
        <f t="shared" si="59"/>
        <v>0</v>
      </c>
      <c r="Z46" s="63">
        <v>0.17827000000000001</v>
      </c>
      <c r="AA46" s="43">
        <v>0.10725</v>
      </c>
      <c r="AB46" s="46">
        <f t="shared" si="60"/>
        <v>9.6587200000000024</v>
      </c>
      <c r="AC46" s="49">
        <f t="shared" si="61"/>
        <v>1767.1468800000002</v>
      </c>
      <c r="AD46" s="50">
        <f t="shared" si="62"/>
        <v>560.40909090909088</v>
      </c>
    </row>
    <row r="47" spans="1:30" s="31" customFormat="1" x14ac:dyDescent="0.25">
      <c r="A47" s="29">
        <v>44774</v>
      </c>
      <c r="B47" s="41">
        <v>23</v>
      </c>
      <c r="C47" s="41">
        <v>17184</v>
      </c>
      <c r="D47" s="41">
        <v>2</v>
      </c>
      <c r="E47" s="41">
        <v>11700</v>
      </c>
      <c r="F47" s="78">
        <v>0</v>
      </c>
      <c r="G47" s="78">
        <v>0</v>
      </c>
      <c r="H47" s="78">
        <v>1</v>
      </c>
      <c r="I47" s="78">
        <v>118</v>
      </c>
      <c r="J47" s="42">
        <f t="shared" si="54"/>
        <v>26</v>
      </c>
      <c r="K47" s="42">
        <f t="shared" si="55"/>
        <v>29002</v>
      </c>
      <c r="L47" s="43" t="s">
        <v>17</v>
      </c>
      <c r="M47" s="30" t="s">
        <v>39</v>
      </c>
      <c r="N47" s="30" t="s">
        <v>40</v>
      </c>
      <c r="O47" s="27"/>
      <c r="P47" s="44">
        <f t="shared" si="56"/>
        <v>44774</v>
      </c>
      <c r="Q47" s="45">
        <v>0.17871000000000001</v>
      </c>
      <c r="R47" s="43">
        <v>0.10725</v>
      </c>
      <c r="S47" s="46">
        <f t="shared" si="57"/>
        <v>1227.9686400000003</v>
      </c>
      <c r="T47" s="63">
        <v>0.17827000000000001</v>
      </c>
      <c r="U47" s="43">
        <v>0.10725</v>
      </c>
      <c r="V47" s="47">
        <f t="shared" si="58"/>
        <v>830.9340000000002</v>
      </c>
      <c r="W47" s="48"/>
      <c r="X47" s="43"/>
      <c r="Y47" s="46">
        <f t="shared" si="59"/>
        <v>0</v>
      </c>
      <c r="Z47" s="63">
        <v>0.17827000000000001</v>
      </c>
      <c r="AA47" s="43">
        <v>0.10725</v>
      </c>
      <c r="AB47" s="46">
        <f t="shared" si="60"/>
        <v>8.3803600000000014</v>
      </c>
      <c r="AC47" s="49">
        <f t="shared" si="61"/>
        <v>2067.2830000000004</v>
      </c>
      <c r="AD47" s="50">
        <f t="shared" si="62"/>
        <v>747.13043478260875</v>
      </c>
    </row>
    <row r="48" spans="1:30" s="31" customFormat="1" x14ac:dyDescent="0.25">
      <c r="A48" s="29">
        <v>44743</v>
      </c>
      <c r="B48" s="41">
        <v>23</v>
      </c>
      <c r="C48" s="41">
        <v>20089</v>
      </c>
      <c r="D48" s="41">
        <v>2</v>
      </c>
      <c r="E48" s="41">
        <v>7187</v>
      </c>
      <c r="F48" s="78">
        <v>0</v>
      </c>
      <c r="G48" s="78">
        <v>0</v>
      </c>
      <c r="H48" s="78">
        <v>1</v>
      </c>
      <c r="I48" s="78">
        <v>107</v>
      </c>
      <c r="J48" s="42">
        <f t="shared" si="54"/>
        <v>26</v>
      </c>
      <c r="K48" s="42">
        <f t="shared" si="55"/>
        <v>27383</v>
      </c>
      <c r="L48" s="43" t="s">
        <v>17</v>
      </c>
      <c r="M48" s="30" t="s">
        <v>39</v>
      </c>
      <c r="N48" s="30" t="s">
        <v>40</v>
      </c>
      <c r="O48" s="27"/>
      <c r="P48" s="44">
        <f t="shared" si="56"/>
        <v>44743</v>
      </c>
      <c r="Q48" s="45">
        <v>0.17871000000000001</v>
      </c>
      <c r="R48" s="43">
        <v>0.10725</v>
      </c>
      <c r="S48" s="46">
        <f t="shared" si="57"/>
        <v>1435.5599400000001</v>
      </c>
      <c r="T48" s="63">
        <v>0.17827000000000001</v>
      </c>
      <c r="U48" s="43">
        <v>0.10725</v>
      </c>
      <c r="V48" s="47">
        <f t="shared" si="58"/>
        <v>510.42074000000008</v>
      </c>
      <c r="W48" s="48"/>
      <c r="X48" s="43"/>
      <c r="Y48" s="46">
        <f t="shared" si="59"/>
        <v>0</v>
      </c>
      <c r="Z48" s="63">
        <v>0.17827000000000001</v>
      </c>
      <c r="AA48" s="43">
        <v>0.10725</v>
      </c>
      <c r="AB48" s="46">
        <f t="shared" si="60"/>
        <v>7.5991400000000011</v>
      </c>
      <c r="AC48" s="49">
        <f t="shared" si="61"/>
        <v>1953.5798200000002</v>
      </c>
      <c r="AD48" s="50">
        <f t="shared" si="62"/>
        <v>873.43478260869563</v>
      </c>
    </row>
    <row r="49" spans="1:30" s="31" customFormat="1" x14ac:dyDescent="0.25">
      <c r="A49" s="29">
        <v>44713</v>
      </c>
      <c r="B49" s="41">
        <v>23</v>
      </c>
      <c r="C49" s="41">
        <v>22419</v>
      </c>
      <c r="D49" s="41">
        <v>2</v>
      </c>
      <c r="E49" s="41">
        <v>1455</v>
      </c>
      <c r="F49" s="78">
        <v>0</v>
      </c>
      <c r="G49" s="78">
        <v>0</v>
      </c>
      <c r="H49" s="78">
        <v>1</v>
      </c>
      <c r="I49" s="78">
        <v>96</v>
      </c>
      <c r="J49" s="42">
        <f t="shared" si="54"/>
        <v>26</v>
      </c>
      <c r="K49" s="42">
        <f t="shared" si="55"/>
        <v>23970</v>
      </c>
      <c r="L49" s="43" t="s">
        <v>17</v>
      </c>
      <c r="M49" s="30" t="s">
        <v>39</v>
      </c>
      <c r="N49" s="30" t="s">
        <v>40</v>
      </c>
      <c r="O49" s="27"/>
      <c r="P49" s="44">
        <f t="shared" si="56"/>
        <v>44713</v>
      </c>
      <c r="Q49" s="45">
        <v>0.15764</v>
      </c>
      <c r="R49" s="43">
        <v>0.10725</v>
      </c>
      <c r="S49" s="46">
        <f t="shared" si="57"/>
        <v>1129.6934100000001</v>
      </c>
      <c r="T49" s="63">
        <v>0.14761000000000002</v>
      </c>
      <c r="U49" s="43">
        <v>0.10725</v>
      </c>
      <c r="V49" s="47">
        <f t="shared" si="58"/>
        <v>58.723800000000033</v>
      </c>
      <c r="W49" s="48"/>
      <c r="X49" s="43"/>
      <c r="Y49" s="46">
        <f t="shared" si="59"/>
        <v>0</v>
      </c>
      <c r="Z49" s="63">
        <v>0.14761000000000002</v>
      </c>
      <c r="AA49" s="43">
        <v>0.10725</v>
      </c>
      <c r="AB49" s="46">
        <f t="shared" si="60"/>
        <v>3.874560000000002</v>
      </c>
      <c r="AC49" s="49">
        <f t="shared" si="61"/>
        <v>1192.29177</v>
      </c>
      <c r="AD49" s="50">
        <f t="shared" si="62"/>
        <v>974.73913043478262</v>
      </c>
    </row>
    <row r="50" spans="1:30" s="31" customFormat="1" x14ac:dyDescent="0.25">
      <c r="A50" s="29">
        <v>44682</v>
      </c>
      <c r="B50" s="41">
        <v>24</v>
      </c>
      <c r="C50" s="41">
        <v>18161</v>
      </c>
      <c r="D50" s="41">
        <v>2</v>
      </c>
      <c r="E50" s="41">
        <v>1788</v>
      </c>
      <c r="F50" s="78">
        <v>0</v>
      </c>
      <c r="G50" s="78">
        <v>0</v>
      </c>
      <c r="H50" s="78">
        <v>1</v>
      </c>
      <c r="I50" s="78">
        <v>89</v>
      </c>
      <c r="J50" s="42">
        <f t="shared" si="54"/>
        <v>27</v>
      </c>
      <c r="K50" s="42">
        <f t="shared" si="55"/>
        <v>20038</v>
      </c>
      <c r="L50" s="43" t="s">
        <v>17</v>
      </c>
      <c r="M50" s="30" t="s">
        <v>39</v>
      </c>
      <c r="N50" s="30" t="s">
        <v>40</v>
      </c>
      <c r="O50" s="27"/>
      <c r="P50" s="44">
        <f t="shared" si="56"/>
        <v>44682</v>
      </c>
      <c r="Q50" s="45">
        <v>0.15764</v>
      </c>
      <c r="R50" s="43">
        <v>0.10725</v>
      </c>
      <c r="S50" s="46">
        <f t="shared" si="57"/>
        <v>915.13279000000011</v>
      </c>
      <c r="T50" s="63">
        <v>0.14761000000000002</v>
      </c>
      <c r="U50" s="43">
        <v>0.10725</v>
      </c>
      <c r="V50" s="47">
        <f t="shared" si="58"/>
        <v>72.163680000000042</v>
      </c>
      <c r="W50" s="48"/>
      <c r="X50" s="43"/>
      <c r="Y50" s="46">
        <f t="shared" si="59"/>
        <v>0</v>
      </c>
      <c r="Z50" s="63">
        <v>0.14761000000000002</v>
      </c>
      <c r="AA50" s="43">
        <v>0.10725</v>
      </c>
      <c r="AB50" s="46">
        <f t="shared" si="60"/>
        <v>3.5920400000000017</v>
      </c>
      <c r="AC50" s="49">
        <f t="shared" si="61"/>
        <v>990.88851000000011</v>
      </c>
      <c r="AD50" s="50">
        <f t="shared" si="62"/>
        <v>756.70833333333337</v>
      </c>
    </row>
    <row r="51" spans="1:30" s="31" customFormat="1" x14ac:dyDescent="0.25">
      <c r="A51" s="29">
        <v>44652</v>
      </c>
      <c r="B51" s="41">
        <v>24</v>
      </c>
      <c r="C51" s="41">
        <v>13906</v>
      </c>
      <c r="D51" s="41">
        <v>2</v>
      </c>
      <c r="E51" s="41">
        <v>1932</v>
      </c>
      <c r="F51" s="78">
        <v>0</v>
      </c>
      <c r="G51" s="78">
        <v>0</v>
      </c>
      <c r="H51" s="78">
        <v>1</v>
      </c>
      <c r="I51" s="78">
        <v>99</v>
      </c>
      <c r="J51" s="42">
        <f t="shared" si="54"/>
        <v>27</v>
      </c>
      <c r="K51" s="42">
        <f t="shared" si="55"/>
        <v>15937</v>
      </c>
      <c r="L51" s="43" t="s">
        <v>17</v>
      </c>
      <c r="M51" s="30" t="s">
        <v>39</v>
      </c>
      <c r="N51" s="30" t="s">
        <v>40</v>
      </c>
      <c r="O51" s="27"/>
      <c r="P51" s="44">
        <f t="shared" si="56"/>
        <v>44652</v>
      </c>
      <c r="Q51" s="45">
        <v>0.15764</v>
      </c>
      <c r="R51" s="43">
        <v>0.10725</v>
      </c>
      <c r="S51" s="46">
        <f t="shared" si="57"/>
        <v>700.72334000000001</v>
      </c>
      <c r="T51" s="63">
        <v>0.14761000000000002</v>
      </c>
      <c r="U51" s="43">
        <v>0.10725</v>
      </c>
      <c r="V51" s="47">
        <f t="shared" si="58"/>
        <v>77.975520000000046</v>
      </c>
      <c r="W51" s="48"/>
      <c r="X51" s="43"/>
      <c r="Y51" s="46">
        <f t="shared" si="59"/>
        <v>0</v>
      </c>
      <c r="Z51" s="63">
        <v>0.14761000000000002</v>
      </c>
      <c r="AA51" s="43">
        <v>0.10725</v>
      </c>
      <c r="AB51" s="46">
        <f t="shared" si="60"/>
        <v>3.9956400000000021</v>
      </c>
      <c r="AC51" s="49">
        <f t="shared" si="61"/>
        <v>782.69450000000006</v>
      </c>
      <c r="AD51" s="50">
        <f t="shared" si="62"/>
        <v>579.41666666666663</v>
      </c>
    </row>
    <row r="52" spans="1:30" s="31" customFormat="1" x14ac:dyDescent="0.25">
      <c r="A52" s="29">
        <v>44621</v>
      </c>
      <c r="B52" s="41">
        <v>24</v>
      </c>
      <c r="C52" s="41">
        <v>14558</v>
      </c>
      <c r="D52" s="41">
        <v>2</v>
      </c>
      <c r="E52" s="41">
        <v>2161</v>
      </c>
      <c r="F52" s="78">
        <v>0</v>
      </c>
      <c r="G52" s="78">
        <v>0</v>
      </c>
      <c r="H52" s="78">
        <v>1</v>
      </c>
      <c r="I52" s="78">
        <v>108</v>
      </c>
      <c r="J52" s="42">
        <f t="shared" si="54"/>
        <v>27</v>
      </c>
      <c r="K52" s="42">
        <f t="shared" si="55"/>
        <v>16827</v>
      </c>
      <c r="L52" s="43" t="s">
        <v>17</v>
      </c>
      <c r="M52" s="30" t="s">
        <v>39</v>
      </c>
      <c r="N52" s="30" t="s">
        <v>40</v>
      </c>
      <c r="O52" s="27"/>
      <c r="P52" s="44">
        <f t="shared" si="56"/>
        <v>44621</v>
      </c>
      <c r="Q52" s="45">
        <v>0.15764</v>
      </c>
      <c r="R52" s="43">
        <v>0.10725</v>
      </c>
      <c r="S52" s="46">
        <f t="shared" si="57"/>
        <v>733.57762000000002</v>
      </c>
      <c r="T52" s="63">
        <v>0.14761000000000002</v>
      </c>
      <c r="U52" s="43">
        <v>0.10725</v>
      </c>
      <c r="V52" s="47">
        <f t="shared" si="58"/>
        <v>87.217960000000048</v>
      </c>
      <c r="W52" s="48"/>
      <c r="X52" s="43"/>
      <c r="Y52" s="46">
        <f t="shared" si="59"/>
        <v>0</v>
      </c>
      <c r="Z52" s="63">
        <v>0.14761000000000002</v>
      </c>
      <c r="AA52" s="43">
        <v>0.10725</v>
      </c>
      <c r="AB52" s="46">
        <f t="shared" si="60"/>
        <v>4.3588800000000019</v>
      </c>
      <c r="AC52" s="49">
        <f t="shared" si="61"/>
        <v>825.15446000000009</v>
      </c>
      <c r="AD52" s="50">
        <f t="shared" si="62"/>
        <v>606.58333333333337</v>
      </c>
    </row>
    <row r="53" spans="1:30" s="31" customFormat="1" x14ac:dyDescent="0.25">
      <c r="A53" s="29">
        <v>44593</v>
      </c>
      <c r="B53" s="41">
        <v>25</v>
      </c>
      <c r="C53" s="41">
        <v>20703</v>
      </c>
      <c r="D53" s="41">
        <v>2</v>
      </c>
      <c r="E53" s="41">
        <v>2062</v>
      </c>
      <c r="F53" s="78">
        <v>0</v>
      </c>
      <c r="G53" s="78">
        <v>0</v>
      </c>
      <c r="H53" s="78">
        <v>1</v>
      </c>
      <c r="I53" s="78">
        <v>127</v>
      </c>
      <c r="J53" s="42">
        <f t="shared" si="54"/>
        <v>28</v>
      </c>
      <c r="K53" s="42">
        <f t="shared" si="55"/>
        <v>22892</v>
      </c>
      <c r="L53" s="43" t="s">
        <v>17</v>
      </c>
      <c r="M53" s="30" t="s">
        <v>39</v>
      </c>
      <c r="N53" s="30" t="s">
        <v>40</v>
      </c>
      <c r="O53" s="27"/>
      <c r="P53" s="44">
        <f t="shared" si="56"/>
        <v>44593</v>
      </c>
      <c r="Q53" s="45">
        <v>0.15764</v>
      </c>
      <c r="R53" s="43">
        <v>0.10725</v>
      </c>
      <c r="S53" s="46">
        <f t="shared" si="57"/>
        <v>1043.2241700000002</v>
      </c>
      <c r="T53" s="63">
        <v>0.14761000000000002</v>
      </c>
      <c r="U53" s="43">
        <v>0.10725</v>
      </c>
      <c r="V53" s="47">
        <f t="shared" si="58"/>
        <v>83.222320000000039</v>
      </c>
      <c r="W53" s="48"/>
      <c r="X53" s="43"/>
      <c r="Y53" s="46">
        <f t="shared" si="59"/>
        <v>0</v>
      </c>
      <c r="Z53" s="63">
        <v>0.14761000000000002</v>
      </c>
      <c r="AA53" s="43">
        <v>0.10725</v>
      </c>
      <c r="AB53" s="46">
        <f t="shared" si="60"/>
        <v>5.1257200000000029</v>
      </c>
      <c r="AC53" s="49">
        <f t="shared" si="61"/>
        <v>1131.5722100000003</v>
      </c>
      <c r="AD53" s="50">
        <f t="shared" si="62"/>
        <v>828.12</v>
      </c>
    </row>
    <row r="54" spans="1:30" s="31" customFormat="1" x14ac:dyDescent="0.25">
      <c r="A54" s="29">
        <v>44562</v>
      </c>
      <c r="B54" s="41">
        <v>25</v>
      </c>
      <c r="C54" s="41">
        <v>24282</v>
      </c>
      <c r="D54" s="41">
        <v>2</v>
      </c>
      <c r="E54" s="41">
        <v>2461</v>
      </c>
      <c r="F54" s="78">
        <v>0</v>
      </c>
      <c r="G54" s="78">
        <v>0</v>
      </c>
      <c r="H54" s="78">
        <v>1</v>
      </c>
      <c r="I54" s="78">
        <v>128</v>
      </c>
      <c r="J54" s="42">
        <f t="shared" si="54"/>
        <v>28</v>
      </c>
      <c r="K54" s="42">
        <f t="shared" si="55"/>
        <v>26871</v>
      </c>
      <c r="L54" s="43" t="s">
        <v>17</v>
      </c>
      <c r="M54" s="30" t="s">
        <v>39</v>
      </c>
      <c r="N54" s="30" t="s">
        <v>40</v>
      </c>
      <c r="O54" s="27"/>
      <c r="P54" s="44">
        <f t="shared" si="56"/>
        <v>44562</v>
      </c>
      <c r="Q54" s="45">
        <v>0.15764</v>
      </c>
      <c r="R54" s="43">
        <v>0.10725</v>
      </c>
      <c r="S54" s="46">
        <f t="shared" si="57"/>
        <v>1223.5699800000002</v>
      </c>
      <c r="T54" s="63">
        <v>0.14761000000000002</v>
      </c>
      <c r="U54" s="43">
        <v>0.10725</v>
      </c>
      <c r="V54" s="47">
        <f t="shared" si="58"/>
        <v>99.325960000000052</v>
      </c>
      <c r="W54" s="48"/>
      <c r="X54" s="43"/>
      <c r="Y54" s="46">
        <f t="shared" si="59"/>
        <v>0</v>
      </c>
      <c r="Z54" s="63">
        <v>0.14761000000000002</v>
      </c>
      <c r="AA54" s="43">
        <v>0.10725</v>
      </c>
      <c r="AB54" s="46">
        <f t="shared" si="60"/>
        <v>5.1660800000000027</v>
      </c>
      <c r="AC54" s="49">
        <f t="shared" si="61"/>
        <v>1328.0620200000003</v>
      </c>
      <c r="AD54" s="50">
        <f t="shared" si="62"/>
        <v>971.28</v>
      </c>
    </row>
    <row r="55" spans="1:30" s="31" customFormat="1" x14ac:dyDescent="0.25">
      <c r="A55" s="29">
        <v>44531</v>
      </c>
      <c r="B55" s="41">
        <v>25</v>
      </c>
      <c r="C55" s="41">
        <v>27130</v>
      </c>
      <c r="D55" s="41">
        <v>2</v>
      </c>
      <c r="E55" s="41">
        <v>2557</v>
      </c>
      <c r="F55" s="78">
        <v>0</v>
      </c>
      <c r="G55" s="78">
        <v>0</v>
      </c>
      <c r="H55" s="78">
        <v>1</v>
      </c>
      <c r="I55" s="78">
        <v>153</v>
      </c>
      <c r="J55" s="42">
        <f t="shared" ref="J55" si="63">B55+D55+F55+H55</f>
        <v>28</v>
      </c>
      <c r="K55" s="42">
        <f t="shared" ref="K55" si="64">C55+E55+G55+I55</f>
        <v>29840</v>
      </c>
      <c r="L55" s="43" t="s">
        <v>17</v>
      </c>
      <c r="M55" s="30" t="s">
        <v>39</v>
      </c>
      <c r="N55" s="30" t="s">
        <v>40</v>
      </c>
      <c r="O55" s="27"/>
      <c r="P55" s="44">
        <f t="shared" ref="P55" si="65">A55</f>
        <v>44531</v>
      </c>
      <c r="Q55" s="45">
        <v>0.10753</v>
      </c>
      <c r="R55" s="43">
        <v>0.10725</v>
      </c>
      <c r="S55" s="46">
        <f t="shared" ref="S55" si="66">(Q55-R55)*C55</f>
        <v>7.5964000000000667</v>
      </c>
      <c r="T55" s="63">
        <v>9.8500000000000004E-2</v>
      </c>
      <c r="U55" s="43">
        <v>0.10725</v>
      </c>
      <c r="V55" s="47">
        <f t="shared" ref="V55" si="67">(T55-U55)*E55</f>
        <v>-22.373749999999983</v>
      </c>
      <c r="W55" s="48"/>
      <c r="X55" s="43"/>
      <c r="Y55" s="46">
        <f t="shared" ref="Y55" si="68">(W55-X55)*G55</f>
        <v>0</v>
      </c>
      <c r="Z55" s="63">
        <v>9.8500000000000004E-2</v>
      </c>
      <c r="AA55" s="43">
        <v>0.10725</v>
      </c>
      <c r="AB55" s="46">
        <f t="shared" ref="AB55" si="69">(Z55-AA55)*I55</f>
        <v>-1.338749999999999</v>
      </c>
      <c r="AC55" s="49">
        <f t="shared" ref="AC55" si="70">AB55+Y55+S55+V55</f>
        <v>-16.116099999999918</v>
      </c>
      <c r="AD55" s="50">
        <f t="shared" ref="AD55" si="71">IFERROR(C55/B55,0)</f>
        <v>1085.2</v>
      </c>
    </row>
    <row r="56" spans="1:30" s="31" customFormat="1" x14ac:dyDescent="0.25">
      <c r="A56" s="29">
        <v>44501</v>
      </c>
      <c r="B56" s="41">
        <v>25</v>
      </c>
      <c r="C56" s="41">
        <v>21877</v>
      </c>
      <c r="D56" s="41">
        <v>2</v>
      </c>
      <c r="E56" s="41">
        <v>2071</v>
      </c>
      <c r="F56" s="78">
        <v>0</v>
      </c>
      <c r="G56" s="78">
        <v>0</v>
      </c>
      <c r="H56" s="78">
        <v>1</v>
      </c>
      <c r="I56" s="78">
        <v>157</v>
      </c>
      <c r="J56" s="42">
        <f t="shared" ref="J56:J63" si="72">B56+D56+F56+H56</f>
        <v>28</v>
      </c>
      <c r="K56" s="42">
        <f t="shared" ref="K56:K63" si="73">C56+E56+G56+I56</f>
        <v>24105</v>
      </c>
      <c r="L56" s="43" t="s">
        <v>17</v>
      </c>
      <c r="M56" s="30" t="s">
        <v>39</v>
      </c>
      <c r="N56" s="30" t="s">
        <v>40</v>
      </c>
      <c r="O56" s="27"/>
      <c r="P56" s="44">
        <f t="shared" ref="P56:P69" si="74">A56</f>
        <v>44501</v>
      </c>
      <c r="Q56" s="45">
        <v>0.10753</v>
      </c>
      <c r="R56" s="43">
        <v>0.10725</v>
      </c>
      <c r="S56" s="46">
        <f t="shared" ref="S56:S66" si="75">(Q56-R56)*C56</f>
        <v>6.1255600000000543</v>
      </c>
      <c r="T56" s="63">
        <v>9.8500000000000004E-2</v>
      </c>
      <c r="U56" s="43">
        <v>0.10725</v>
      </c>
      <c r="V56" s="47">
        <f t="shared" ref="V56:V66" si="76">(T56-U56)*E56</f>
        <v>-18.121249999999986</v>
      </c>
      <c r="W56" s="48"/>
      <c r="X56" s="43"/>
      <c r="Y56" s="46">
        <f t="shared" ref="Y56:Y66" si="77">(W56-X56)*G56</f>
        <v>0</v>
      </c>
      <c r="Z56" s="63">
        <v>9.8500000000000004E-2</v>
      </c>
      <c r="AA56" s="43">
        <v>0.10725</v>
      </c>
      <c r="AB56" s="46">
        <f t="shared" ref="AB56:AB66" si="78">(Z56-AA56)*I56</f>
        <v>-1.3737499999999991</v>
      </c>
      <c r="AC56" s="49">
        <f t="shared" ref="AC56:AC66" si="79">AB56+Y56+S56+V56</f>
        <v>-13.36943999999993</v>
      </c>
      <c r="AD56" s="50">
        <f t="shared" ref="AD56:AD66" si="80">IFERROR(C56/B56,0)</f>
        <v>875.08</v>
      </c>
    </row>
    <row r="57" spans="1:30" s="31" customFormat="1" x14ac:dyDescent="0.25">
      <c r="A57" s="29">
        <v>44470</v>
      </c>
      <c r="B57" s="41">
        <v>26</v>
      </c>
      <c r="C57" s="41">
        <v>19100</v>
      </c>
      <c r="D57" s="41">
        <v>2</v>
      </c>
      <c r="E57" s="41">
        <v>1796</v>
      </c>
      <c r="F57" s="78">
        <v>0</v>
      </c>
      <c r="G57" s="78">
        <v>0</v>
      </c>
      <c r="H57" s="78">
        <v>1</v>
      </c>
      <c r="I57" s="78">
        <v>145</v>
      </c>
      <c r="J57" s="42">
        <f t="shared" si="72"/>
        <v>29</v>
      </c>
      <c r="K57" s="42">
        <f t="shared" si="73"/>
        <v>21041</v>
      </c>
      <c r="L57" s="43" t="s">
        <v>17</v>
      </c>
      <c r="M57" s="30" t="s">
        <v>39</v>
      </c>
      <c r="N57" s="30" t="s">
        <v>40</v>
      </c>
      <c r="O57" s="27"/>
      <c r="P57" s="44">
        <f t="shared" si="74"/>
        <v>44470</v>
      </c>
      <c r="Q57" s="45">
        <v>0.10753</v>
      </c>
      <c r="R57" s="43">
        <v>0.10725</v>
      </c>
      <c r="S57" s="46">
        <f t="shared" si="75"/>
        <v>5.3480000000000469</v>
      </c>
      <c r="T57" s="63">
        <v>9.8500000000000004E-2</v>
      </c>
      <c r="U57" s="43">
        <v>0.10725</v>
      </c>
      <c r="V57" s="47">
        <f t="shared" si="76"/>
        <v>-15.714999999999989</v>
      </c>
      <c r="W57" s="48"/>
      <c r="X57" s="43"/>
      <c r="Y57" s="46">
        <f t="shared" si="77"/>
        <v>0</v>
      </c>
      <c r="Z57" s="63">
        <v>9.8500000000000004E-2</v>
      </c>
      <c r="AA57" s="43">
        <v>0.10725</v>
      </c>
      <c r="AB57" s="46">
        <f t="shared" si="78"/>
        <v>-1.2687499999999992</v>
      </c>
      <c r="AC57" s="49">
        <f t="shared" si="79"/>
        <v>-11.635749999999941</v>
      </c>
      <c r="AD57" s="50">
        <f t="shared" si="80"/>
        <v>734.61538461538464</v>
      </c>
    </row>
    <row r="58" spans="1:30" s="31" customFormat="1" x14ac:dyDescent="0.25">
      <c r="A58" s="29">
        <v>44440</v>
      </c>
      <c r="B58" s="41">
        <v>26</v>
      </c>
      <c r="C58" s="41">
        <v>14282</v>
      </c>
      <c r="D58" s="41">
        <v>2</v>
      </c>
      <c r="E58" s="41">
        <v>1544</v>
      </c>
      <c r="F58" s="78">
        <v>0</v>
      </c>
      <c r="G58" s="78">
        <v>0</v>
      </c>
      <c r="H58" s="78">
        <v>1</v>
      </c>
      <c r="I58" s="78">
        <v>136</v>
      </c>
      <c r="J58" s="42">
        <f t="shared" si="72"/>
        <v>29</v>
      </c>
      <c r="K58" s="42">
        <f t="shared" si="73"/>
        <v>15962</v>
      </c>
      <c r="L58" s="43" t="s">
        <v>17</v>
      </c>
      <c r="M58" s="30" t="s">
        <v>39</v>
      </c>
      <c r="N58" s="30" t="s">
        <v>40</v>
      </c>
      <c r="O58" s="27"/>
      <c r="P58" s="44">
        <f t="shared" si="74"/>
        <v>44440</v>
      </c>
      <c r="Q58" s="45">
        <v>0.10753</v>
      </c>
      <c r="R58" s="43">
        <v>0.10725</v>
      </c>
      <c r="S58" s="46">
        <f t="shared" si="75"/>
        <v>3.9989600000000354</v>
      </c>
      <c r="T58" s="63">
        <v>9.8500000000000004E-2</v>
      </c>
      <c r="U58" s="43">
        <v>0.10725</v>
      </c>
      <c r="V58" s="47">
        <f t="shared" si="76"/>
        <v>-13.509999999999991</v>
      </c>
      <c r="W58" s="48"/>
      <c r="X58" s="43"/>
      <c r="Y58" s="46">
        <f t="shared" si="77"/>
        <v>0</v>
      </c>
      <c r="Z58" s="63">
        <v>9.8500000000000004E-2</v>
      </c>
      <c r="AA58" s="43">
        <v>0.10725</v>
      </c>
      <c r="AB58" s="46">
        <f t="shared" si="78"/>
        <v>-1.1899999999999991</v>
      </c>
      <c r="AC58" s="49">
        <f t="shared" si="79"/>
        <v>-10.701039999999955</v>
      </c>
      <c r="AD58" s="50">
        <f t="shared" si="80"/>
        <v>549.30769230769226</v>
      </c>
    </row>
    <row r="59" spans="1:30" s="31" customFormat="1" x14ac:dyDescent="0.25">
      <c r="A59" s="29">
        <v>44409</v>
      </c>
      <c r="B59" s="41">
        <v>26</v>
      </c>
      <c r="C59" s="41">
        <v>19994</v>
      </c>
      <c r="D59" s="41">
        <v>2</v>
      </c>
      <c r="E59" s="41">
        <v>1673</v>
      </c>
      <c r="F59" s="78">
        <v>0</v>
      </c>
      <c r="G59" s="78">
        <v>0</v>
      </c>
      <c r="H59" s="78">
        <v>1</v>
      </c>
      <c r="I59" s="78">
        <v>118</v>
      </c>
      <c r="J59" s="42">
        <f t="shared" si="72"/>
        <v>29</v>
      </c>
      <c r="K59" s="42">
        <f t="shared" si="73"/>
        <v>21785</v>
      </c>
      <c r="L59" s="43" t="s">
        <v>17</v>
      </c>
      <c r="M59" s="30" t="s">
        <v>39</v>
      </c>
      <c r="N59" s="30" t="s">
        <v>40</v>
      </c>
      <c r="O59" s="27"/>
      <c r="P59" s="44">
        <f t="shared" si="74"/>
        <v>44409</v>
      </c>
      <c r="Q59" s="45">
        <v>0.10753</v>
      </c>
      <c r="R59" s="43">
        <v>0.10725</v>
      </c>
      <c r="S59" s="46">
        <f t="shared" si="75"/>
        <v>5.598320000000049</v>
      </c>
      <c r="T59" s="63">
        <v>9.8500000000000004E-2</v>
      </c>
      <c r="U59" s="43">
        <v>0.10725</v>
      </c>
      <c r="V59" s="47">
        <f t="shared" si="76"/>
        <v>-14.638749999999989</v>
      </c>
      <c r="W59" s="48"/>
      <c r="X59" s="43"/>
      <c r="Y59" s="46">
        <f t="shared" si="77"/>
        <v>0</v>
      </c>
      <c r="Z59" s="63">
        <v>9.8500000000000004E-2</v>
      </c>
      <c r="AA59" s="43">
        <v>0.10725</v>
      </c>
      <c r="AB59" s="46">
        <f t="shared" si="78"/>
        <v>-1.0324999999999993</v>
      </c>
      <c r="AC59" s="49">
        <f t="shared" si="79"/>
        <v>-10.072929999999939</v>
      </c>
      <c r="AD59" s="50">
        <f t="shared" si="80"/>
        <v>769</v>
      </c>
    </row>
    <row r="60" spans="1:30" s="31" customFormat="1" x14ac:dyDescent="0.25">
      <c r="A60" s="29">
        <v>44378</v>
      </c>
      <c r="B60" s="41">
        <v>26</v>
      </c>
      <c r="C60" s="41">
        <v>26155</v>
      </c>
      <c r="D60" s="41">
        <v>2</v>
      </c>
      <c r="E60" s="41">
        <v>1647</v>
      </c>
      <c r="F60" s="78">
        <v>0</v>
      </c>
      <c r="G60" s="78">
        <v>0</v>
      </c>
      <c r="H60" s="78">
        <v>1</v>
      </c>
      <c r="I60" s="78">
        <v>107</v>
      </c>
      <c r="J60" s="42">
        <f t="shared" si="72"/>
        <v>29</v>
      </c>
      <c r="K60" s="42">
        <f t="shared" si="73"/>
        <v>27909</v>
      </c>
      <c r="L60" s="43" t="s">
        <v>17</v>
      </c>
      <c r="M60" s="30" t="s">
        <v>39</v>
      </c>
      <c r="N60" s="30" t="s">
        <v>40</v>
      </c>
      <c r="O60" s="27"/>
      <c r="P60" s="44">
        <f t="shared" si="74"/>
        <v>44378</v>
      </c>
      <c r="Q60" s="45">
        <v>0.10753</v>
      </c>
      <c r="R60" s="43">
        <v>0.10725</v>
      </c>
      <c r="S60" s="46">
        <f t="shared" si="75"/>
        <v>7.3234000000000643</v>
      </c>
      <c r="T60" s="63">
        <v>9.8500000000000004E-2</v>
      </c>
      <c r="U60" s="43">
        <v>0.10725</v>
      </c>
      <c r="V60" s="47">
        <f t="shared" si="76"/>
        <v>-14.41124999999999</v>
      </c>
      <c r="W60" s="48"/>
      <c r="X60" s="43"/>
      <c r="Y60" s="46">
        <f t="shared" si="77"/>
        <v>0</v>
      </c>
      <c r="Z60" s="63">
        <v>9.8500000000000004E-2</v>
      </c>
      <c r="AA60" s="43">
        <v>0.10725</v>
      </c>
      <c r="AB60" s="46">
        <f t="shared" si="78"/>
        <v>-0.93624999999999936</v>
      </c>
      <c r="AC60" s="49">
        <f t="shared" si="79"/>
        <v>-8.0240999999999261</v>
      </c>
      <c r="AD60" s="50">
        <f t="shared" si="80"/>
        <v>1005.9615384615385</v>
      </c>
    </row>
    <row r="61" spans="1:30" s="31" customFormat="1" x14ac:dyDescent="0.25">
      <c r="A61" s="29">
        <v>44348</v>
      </c>
      <c r="B61" s="41">
        <v>27</v>
      </c>
      <c r="C61" s="41">
        <v>24022</v>
      </c>
      <c r="D61" s="41">
        <v>2</v>
      </c>
      <c r="E61" s="41">
        <v>1659</v>
      </c>
      <c r="F61" s="78">
        <v>0</v>
      </c>
      <c r="G61" s="78">
        <v>0</v>
      </c>
      <c r="H61" s="78">
        <v>1</v>
      </c>
      <c r="I61" s="78">
        <v>96</v>
      </c>
      <c r="J61" s="42">
        <f t="shared" si="72"/>
        <v>30</v>
      </c>
      <c r="K61" s="42">
        <f t="shared" si="73"/>
        <v>25777</v>
      </c>
      <c r="L61" s="43" t="s">
        <v>17</v>
      </c>
      <c r="M61" s="30" t="s">
        <v>39</v>
      </c>
      <c r="N61" s="30" t="s">
        <v>40</v>
      </c>
      <c r="O61" s="27"/>
      <c r="P61" s="44">
        <f t="shared" si="74"/>
        <v>44348</v>
      </c>
      <c r="Q61" s="45">
        <v>0.11795</v>
      </c>
      <c r="R61" s="43">
        <v>0.10725</v>
      </c>
      <c r="S61" s="46">
        <f t="shared" si="75"/>
        <v>257.03540000000004</v>
      </c>
      <c r="T61" s="45">
        <v>0.11086</v>
      </c>
      <c r="U61" s="43">
        <v>0.10725</v>
      </c>
      <c r="V61" s="47">
        <f t="shared" si="76"/>
        <v>5.9889900000000038</v>
      </c>
      <c r="W61" s="48"/>
      <c r="X61" s="43"/>
      <c r="Y61" s="46">
        <f t="shared" si="77"/>
        <v>0</v>
      </c>
      <c r="Z61" s="63">
        <v>0.11086</v>
      </c>
      <c r="AA61" s="43">
        <v>0.10725</v>
      </c>
      <c r="AB61" s="46">
        <f t="shared" si="78"/>
        <v>0.3465600000000002</v>
      </c>
      <c r="AC61" s="49">
        <f t="shared" si="79"/>
        <v>263.37095000000005</v>
      </c>
      <c r="AD61" s="50">
        <f t="shared" si="80"/>
        <v>889.7037037037037</v>
      </c>
    </row>
    <row r="62" spans="1:30" s="31" customFormat="1" x14ac:dyDescent="0.25">
      <c r="A62" s="29">
        <v>44317</v>
      </c>
      <c r="B62" s="41">
        <v>27</v>
      </c>
      <c r="C62" s="41">
        <v>20673</v>
      </c>
      <c r="D62" s="41">
        <v>2</v>
      </c>
      <c r="E62" s="41">
        <v>2974</v>
      </c>
      <c r="F62" s="78">
        <v>0</v>
      </c>
      <c r="G62" s="78">
        <v>0</v>
      </c>
      <c r="H62" s="78">
        <v>1</v>
      </c>
      <c r="I62" s="78">
        <v>89</v>
      </c>
      <c r="J62" s="42">
        <f t="shared" si="72"/>
        <v>30</v>
      </c>
      <c r="K62" s="42">
        <f t="shared" si="73"/>
        <v>23736</v>
      </c>
      <c r="L62" s="43" t="s">
        <v>17</v>
      </c>
      <c r="M62" s="30" t="s">
        <v>39</v>
      </c>
      <c r="N62" s="30" t="s">
        <v>40</v>
      </c>
      <c r="O62" s="27"/>
      <c r="P62" s="44">
        <f t="shared" si="74"/>
        <v>44317</v>
      </c>
      <c r="Q62" s="45">
        <v>0.11795</v>
      </c>
      <c r="R62" s="43">
        <v>0.10725</v>
      </c>
      <c r="S62" s="46">
        <f t="shared" si="75"/>
        <v>221.20110000000003</v>
      </c>
      <c r="T62" s="45">
        <v>0.11086</v>
      </c>
      <c r="U62" s="43">
        <v>0.10725</v>
      </c>
      <c r="V62" s="47">
        <f t="shared" si="76"/>
        <v>10.736140000000006</v>
      </c>
      <c r="W62" s="48"/>
      <c r="X62" s="43"/>
      <c r="Y62" s="46">
        <f t="shared" si="77"/>
        <v>0</v>
      </c>
      <c r="Z62" s="45">
        <v>0.11086</v>
      </c>
      <c r="AA62" s="43">
        <v>0.10725</v>
      </c>
      <c r="AB62" s="46">
        <f t="shared" si="78"/>
        <v>0.32129000000000019</v>
      </c>
      <c r="AC62" s="49">
        <f t="shared" si="79"/>
        <v>232.25853000000004</v>
      </c>
      <c r="AD62" s="50">
        <f t="shared" si="80"/>
        <v>765.66666666666663</v>
      </c>
    </row>
    <row r="63" spans="1:30" s="31" customFormat="1" x14ac:dyDescent="0.25">
      <c r="A63" s="29">
        <v>44287</v>
      </c>
      <c r="B63" s="41">
        <v>27</v>
      </c>
      <c r="C63" s="41">
        <v>13777</v>
      </c>
      <c r="D63" s="41">
        <v>2</v>
      </c>
      <c r="E63" s="41">
        <v>14989</v>
      </c>
      <c r="F63" s="78">
        <v>0</v>
      </c>
      <c r="G63" s="78">
        <v>0</v>
      </c>
      <c r="H63" s="78">
        <v>1</v>
      </c>
      <c r="I63" s="78">
        <v>99</v>
      </c>
      <c r="J63" s="42">
        <f t="shared" si="72"/>
        <v>30</v>
      </c>
      <c r="K63" s="42">
        <f t="shared" si="73"/>
        <v>28865</v>
      </c>
      <c r="L63" s="43" t="s">
        <v>17</v>
      </c>
      <c r="M63" s="30" t="s">
        <v>39</v>
      </c>
      <c r="N63" s="30" t="s">
        <v>40</v>
      </c>
      <c r="O63" s="27"/>
      <c r="P63" s="44">
        <f t="shared" si="74"/>
        <v>44287</v>
      </c>
      <c r="Q63" s="45">
        <v>0.11795</v>
      </c>
      <c r="R63" s="43">
        <v>0.10725</v>
      </c>
      <c r="S63" s="46">
        <f t="shared" si="75"/>
        <v>147.41390000000001</v>
      </c>
      <c r="T63" s="45">
        <v>0.11086</v>
      </c>
      <c r="U63" s="43">
        <v>0.10725</v>
      </c>
      <c r="V63" s="47">
        <f t="shared" si="76"/>
        <v>54.110290000000035</v>
      </c>
      <c r="W63" s="48"/>
      <c r="X63" s="43"/>
      <c r="Y63" s="46">
        <f t="shared" si="77"/>
        <v>0</v>
      </c>
      <c r="Z63" s="45">
        <v>0.11086</v>
      </c>
      <c r="AA63" s="43">
        <v>0.10725</v>
      </c>
      <c r="AB63" s="46">
        <f t="shared" si="78"/>
        <v>0.35739000000000021</v>
      </c>
      <c r="AC63" s="49">
        <f t="shared" si="79"/>
        <v>201.88158000000004</v>
      </c>
      <c r="AD63" s="50">
        <f t="shared" si="80"/>
        <v>510.25925925925924</v>
      </c>
    </row>
    <row r="64" spans="1:30" s="31" customFormat="1" x14ac:dyDescent="0.25">
      <c r="A64" s="29">
        <v>44256</v>
      </c>
      <c r="B64" s="41">
        <v>27</v>
      </c>
      <c r="C64" s="41">
        <v>17570</v>
      </c>
      <c r="D64" s="41">
        <v>2</v>
      </c>
      <c r="E64" s="41">
        <v>13778</v>
      </c>
      <c r="F64" s="78">
        <v>0</v>
      </c>
      <c r="G64" s="78">
        <v>0</v>
      </c>
      <c r="H64" s="78">
        <v>1</v>
      </c>
      <c r="I64" s="78">
        <v>108</v>
      </c>
      <c r="J64" s="42">
        <f t="shared" ref="J64:K66" si="81">B64+D64+F64+H64</f>
        <v>30</v>
      </c>
      <c r="K64" s="42">
        <f t="shared" si="81"/>
        <v>31456</v>
      </c>
      <c r="L64" s="43" t="s">
        <v>17</v>
      </c>
      <c r="M64" s="30" t="s">
        <v>39</v>
      </c>
      <c r="N64" s="30" t="s">
        <v>40</v>
      </c>
      <c r="O64" s="27"/>
      <c r="P64" s="44">
        <f t="shared" si="74"/>
        <v>44256</v>
      </c>
      <c r="Q64" s="63">
        <v>0.11795</v>
      </c>
      <c r="R64" s="43">
        <v>0.10725</v>
      </c>
      <c r="S64" s="46">
        <f t="shared" si="75"/>
        <v>187.99900000000002</v>
      </c>
      <c r="T64" s="45">
        <v>0.11086</v>
      </c>
      <c r="U64" s="64">
        <v>0.10725</v>
      </c>
      <c r="V64" s="47">
        <f t="shared" si="76"/>
        <v>49.738580000000027</v>
      </c>
      <c r="W64" s="48"/>
      <c r="X64" s="64"/>
      <c r="Y64" s="46">
        <f t="shared" si="77"/>
        <v>0</v>
      </c>
      <c r="Z64" s="45">
        <v>0.11086</v>
      </c>
      <c r="AA64" s="43">
        <v>0.10725</v>
      </c>
      <c r="AB64" s="46">
        <f t="shared" si="78"/>
        <v>0.38988000000000023</v>
      </c>
      <c r="AC64" s="49">
        <f t="shared" si="79"/>
        <v>238.12746000000004</v>
      </c>
      <c r="AD64" s="50">
        <f t="shared" si="80"/>
        <v>650.74074074074076</v>
      </c>
    </row>
    <row r="65" spans="1:30" s="31" customFormat="1" x14ac:dyDescent="0.25">
      <c r="A65" s="29">
        <v>44228</v>
      </c>
      <c r="B65" s="41">
        <v>27</v>
      </c>
      <c r="C65" s="41">
        <v>20871</v>
      </c>
      <c r="D65" s="41">
        <v>2</v>
      </c>
      <c r="E65" s="41">
        <v>11146</v>
      </c>
      <c r="F65" s="78">
        <v>0</v>
      </c>
      <c r="G65" s="78">
        <v>0</v>
      </c>
      <c r="H65" s="78">
        <v>1</v>
      </c>
      <c r="I65" s="78">
        <v>127</v>
      </c>
      <c r="J65" s="42">
        <f t="shared" si="81"/>
        <v>30</v>
      </c>
      <c r="K65" s="42">
        <f t="shared" si="81"/>
        <v>32144</v>
      </c>
      <c r="L65" s="43" t="s">
        <v>17</v>
      </c>
      <c r="M65" s="30" t="s">
        <v>39</v>
      </c>
      <c r="N65" s="30" t="s">
        <v>40</v>
      </c>
      <c r="O65" s="27"/>
      <c r="P65" s="44">
        <f t="shared" si="74"/>
        <v>44228</v>
      </c>
      <c r="Q65" s="63">
        <v>0.11795</v>
      </c>
      <c r="R65" s="43">
        <v>0.10725</v>
      </c>
      <c r="S65" s="46">
        <f t="shared" si="75"/>
        <v>223.31970000000001</v>
      </c>
      <c r="T65" s="45">
        <v>0.11086</v>
      </c>
      <c r="U65" s="64">
        <v>0.10725</v>
      </c>
      <c r="V65" s="47">
        <f t="shared" si="76"/>
        <v>40.237060000000021</v>
      </c>
      <c r="W65" s="48"/>
      <c r="X65" s="64"/>
      <c r="Y65" s="46">
        <f t="shared" si="77"/>
        <v>0</v>
      </c>
      <c r="Z65" s="45">
        <v>0.11086</v>
      </c>
      <c r="AA65" s="43">
        <v>0.10725</v>
      </c>
      <c r="AB65" s="46">
        <f t="shared" si="78"/>
        <v>0.45847000000000027</v>
      </c>
      <c r="AC65" s="49">
        <f t="shared" si="79"/>
        <v>264.01523000000003</v>
      </c>
      <c r="AD65" s="50">
        <f t="shared" si="80"/>
        <v>773</v>
      </c>
    </row>
    <row r="66" spans="1:30" s="31" customFormat="1" x14ac:dyDescent="0.25">
      <c r="A66" s="29">
        <v>44197</v>
      </c>
      <c r="B66" s="41">
        <v>28</v>
      </c>
      <c r="C66" s="41">
        <v>28114</v>
      </c>
      <c r="D66" s="41">
        <v>2</v>
      </c>
      <c r="E66" s="41">
        <v>18670</v>
      </c>
      <c r="F66" s="78">
        <v>0</v>
      </c>
      <c r="G66" s="78">
        <v>0</v>
      </c>
      <c r="H66" s="78">
        <v>1</v>
      </c>
      <c r="I66" s="78">
        <v>128</v>
      </c>
      <c r="J66" s="42">
        <f t="shared" si="81"/>
        <v>31</v>
      </c>
      <c r="K66" s="42">
        <f t="shared" si="81"/>
        <v>46912</v>
      </c>
      <c r="L66" s="43" t="s">
        <v>17</v>
      </c>
      <c r="M66" s="30" t="s">
        <v>39</v>
      </c>
      <c r="N66" s="30" t="s">
        <v>40</v>
      </c>
      <c r="O66" s="27"/>
      <c r="P66" s="44">
        <f t="shared" si="74"/>
        <v>44197</v>
      </c>
      <c r="Q66" s="63">
        <v>0.11795</v>
      </c>
      <c r="R66" s="43">
        <v>0.10725</v>
      </c>
      <c r="S66" s="46">
        <f t="shared" si="75"/>
        <v>300.81980000000004</v>
      </c>
      <c r="T66" s="45">
        <v>0.11086</v>
      </c>
      <c r="U66" s="64">
        <v>0.10725</v>
      </c>
      <c r="V66" s="47">
        <f t="shared" si="76"/>
        <v>67.398700000000034</v>
      </c>
      <c r="W66" s="48"/>
      <c r="X66" s="64"/>
      <c r="Y66" s="46">
        <f t="shared" si="77"/>
        <v>0</v>
      </c>
      <c r="Z66" s="45">
        <v>0.11086</v>
      </c>
      <c r="AA66" s="43">
        <v>0.10725</v>
      </c>
      <c r="AB66" s="46">
        <f t="shared" si="78"/>
        <v>0.46208000000000027</v>
      </c>
      <c r="AC66" s="49">
        <f t="shared" si="79"/>
        <v>368.68058000000008</v>
      </c>
      <c r="AD66" s="50">
        <f t="shared" si="80"/>
        <v>1004.0714285714286</v>
      </c>
    </row>
    <row r="67" spans="1:30" s="31" customFormat="1" x14ac:dyDescent="0.25">
      <c r="A67" s="32">
        <v>44166</v>
      </c>
      <c r="B67" s="51"/>
      <c r="C67" s="51"/>
      <c r="D67" s="51"/>
      <c r="E67" s="51"/>
      <c r="F67" s="51"/>
      <c r="G67" s="51"/>
      <c r="H67" s="51"/>
      <c r="I67" s="51"/>
      <c r="J67" s="51"/>
      <c r="K67" s="51"/>
      <c r="L67" s="52"/>
      <c r="M67" s="33"/>
      <c r="N67" s="33"/>
      <c r="O67" s="27"/>
      <c r="P67" s="83">
        <f t="shared" si="74"/>
        <v>44166</v>
      </c>
      <c r="Q67" s="82"/>
      <c r="R67" s="51"/>
      <c r="S67" s="84"/>
      <c r="T67" s="82"/>
      <c r="U67" s="51"/>
      <c r="V67" s="84"/>
      <c r="W67" s="82"/>
      <c r="X67" s="51"/>
      <c r="Y67" s="84"/>
      <c r="Z67" s="82"/>
      <c r="AA67" s="52"/>
      <c r="AB67" s="53"/>
      <c r="AC67" s="34"/>
      <c r="AD67" s="34"/>
    </row>
    <row r="68" spans="1:30" s="31" customFormat="1" x14ac:dyDescent="0.25">
      <c r="A68" s="32">
        <v>44136</v>
      </c>
      <c r="B68" s="51"/>
      <c r="C68" s="51"/>
      <c r="D68" s="51"/>
      <c r="E68" s="51"/>
      <c r="F68" s="51"/>
      <c r="G68" s="51"/>
      <c r="H68" s="51"/>
      <c r="I68" s="51"/>
      <c r="J68" s="51"/>
      <c r="K68" s="51"/>
      <c r="L68" s="52"/>
      <c r="M68" s="33"/>
      <c r="N68" s="33"/>
      <c r="O68" s="27"/>
      <c r="P68" s="83">
        <f t="shared" si="74"/>
        <v>44136</v>
      </c>
      <c r="Q68" s="82"/>
      <c r="R68" s="51"/>
      <c r="S68" s="84"/>
      <c r="T68" s="82"/>
      <c r="U68" s="51"/>
      <c r="V68" s="84"/>
      <c r="W68" s="82"/>
      <c r="X68" s="51"/>
      <c r="Y68" s="84"/>
      <c r="Z68" s="82"/>
      <c r="AA68" s="52"/>
      <c r="AB68" s="53"/>
      <c r="AC68" s="34"/>
      <c r="AD68" s="34"/>
    </row>
    <row r="69" spans="1:30" s="31" customFormat="1" x14ac:dyDescent="0.25">
      <c r="A69" s="32">
        <v>44105</v>
      </c>
      <c r="B69" s="51"/>
      <c r="C69" s="51"/>
      <c r="D69" s="51"/>
      <c r="E69" s="51"/>
      <c r="F69" s="51"/>
      <c r="G69" s="51"/>
      <c r="H69" s="51"/>
      <c r="I69" s="51"/>
      <c r="J69" s="51"/>
      <c r="K69" s="51"/>
      <c r="L69" s="52"/>
      <c r="M69" s="33"/>
      <c r="N69" s="33"/>
      <c r="O69" s="27"/>
      <c r="P69" s="83">
        <f t="shared" si="74"/>
        <v>44105</v>
      </c>
      <c r="Q69" s="82"/>
      <c r="R69" s="51"/>
      <c r="S69" s="84"/>
      <c r="T69" s="82"/>
      <c r="U69" s="51"/>
      <c r="V69" s="84"/>
      <c r="W69" s="82"/>
      <c r="X69" s="51"/>
      <c r="Y69" s="84"/>
      <c r="Z69" s="82"/>
      <c r="AA69" s="52"/>
      <c r="AB69" s="53"/>
      <c r="AC69" s="34"/>
      <c r="AD69" s="34"/>
    </row>
    <row r="70" spans="1:30" x14ac:dyDescent="0.25">
      <c r="C70" s="54"/>
      <c r="D70" s="54"/>
      <c r="Q70" s="55"/>
      <c r="S70" s="56"/>
      <c r="T70" s="56"/>
      <c r="U70" s="56"/>
      <c r="V70" s="56"/>
      <c r="W70" s="56"/>
      <c r="X70" s="56"/>
      <c r="Y70" s="56"/>
      <c r="Z70" s="56"/>
      <c r="AA70" s="56"/>
      <c r="AB70" s="57"/>
    </row>
    <row r="71" spans="1:30" s="31" customFormat="1" x14ac:dyDescent="0.25">
      <c r="A71" s="65" t="s">
        <v>48</v>
      </c>
      <c r="B71" s="66">
        <f>IFERROR(AVERAGE(B7:B66),0)</f>
        <v>23.607843137254903</v>
      </c>
      <c r="C71" s="66">
        <f t="shared" ref="C71:I71" si="82">IFERROR(AVERAGE(C7:C66),0)</f>
        <v>20071.274509803923</v>
      </c>
      <c r="D71" s="66">
        <f t="shared" si="82"/>
        <v>1.5294117647058822</v>
      </c>
      <c r="E71" s="66">
        <f t="shared" si="82"/>
        <v>4393.9019607843138</v>
      </c>
      <c r="F71" s="66">
        <f t="shared" si="82"/>
        <v>0.47058823529411764</v>
      </c>
      <c r="G71" s="66">
        <f t="shared" si="82"/>
        <v>6063.4901960784309</v>
      </c>
      <c r="H71" s="66">
        <f t="shared" si="82"/>
        <v>1</v>
      </c>
      <c r="I71" s="66">
        <f t="shared" si="82"/>
        <v>121.86274509803921</v>
      </c>
      <c r="J71" s="66">
        <f>B71+D71+F71+H71</f>
        <v>26.607843137254903</v>
      </c>
      <c r="K71" s="66">
        <f>C71+E71+G71+I71</f>
        <v>30650.529411764706</v>
      </c>
      <c r="L71" s="67"/>
      <c r="M71" s="67"/>
      <c r="N71" s="68"/>
      <c r="O71" s="27"/>
      <c r="P71" s="69" t="s">
        <v>6</v>
      </c>
      <c r="Q71" s="70"/>
      <c r="R71" s="71"/>
      <c r="S71" s="72">
        <f>SUM(S7:S70)</f>
        <v>40695.886420000003</v>
      </c>
      <c r="T71" s="73"/>
      <c r="U71" s="67"/>
      <c r="V71" s="72">
        <f>SUM(V7:V70)</f>
        <v>5708.6689499999993</v>
      </c>
      <c r="W71" s="74"/>
      <c r="X71" s="67"/>
      <c r="Y71" s="72">
        <f>SUM(Y7:Y70)</f>
        <v>16470.961640000001</v>
      </c>
      <c r="Z71" s="75"/>
      <c r="AA71" s="76"/>
      <c r="AB71" s="72">
        <f>SUM(AB7:AB70)</f>
        <v>226.18824999999998</v>
      </c>
      <c r="AC71" s="72">
        <f>SUM(AC7:AC70)</f>
        <v>63101.705259999981</v>
      </c>
      <c r="AD71" s="76">
        <f>IFERROR(C71/B71,0)</f>
        <v>850.1951827242525</v>
      </c>
    </row>
  </sheetData>
  <mergeCells count="14">
    <mergeCell ref="A4:N4"/>
    <mergeCell ref="P4:AD4"/>
    <mergeCell ref="AF4:AY4"/>
    <mergeCell ref="Q5:S5"/>
    <mergeCell ref="T5:V5"/>
    <mergeCell ref="W5:Y5"/>
    <mergeCell ref="Z5:AB5"/>
    <mergeCell ref="AD5:AD6"/>
    <mergeCell ref="A1:N1"/>
    <mergeCell ref="P1:AC1"/>
    <mergeCell ref="AF1:AY1"/>
    <mergeCell ref="A2:N2"/>
    <mergeCell ref="P2:AC2"/>
    <mergeCell ref="AF2:AY2"/>
  </mergeCells>
  <phoneticPr fontId="28" type="noConversion"/>
  <printOptions horizontalCentered="1" verticalCentered="1"/>
  <pageMargins left="0.25" right="0.25" top="0.25" bottom="0.25" header="0.05" footer="0.05"/>
  <pageSetup scale="70" fitToWidth="2" orientation="landscape" horizontalDpi="4294967293" verticalDpi="4294967293" r:id="rId1"/>
  <colBreaks count="1" manualBreakCount="1">
    <brk id="15" max="1048575" man="1"/>
  </colBreaks>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36"/>
  <sheetViews>
    <sheetView topLeftCell="A23" workbookViewId="0">
      <selection activeCell="F16" sqref="F16"/>
    </sheetView>
  </sheetViews>
  <sheetFormatPr defaultColWidth="9.140625" defaultRowHeight="15.75" x14ac:dyDescent="0.25"/>
  <cols>
    <col min="1" max="1" width="34.85546875" style="2" customWidth="1"/>
    <col min="2" max="6" width="20.140625" style="2" customWidth="1"/>
    <col min="7" max="7" width="15.5703125" style="2" bestFit="1" customWidth="1"/>
    <col min="8" max="8" width="16.5703125" style="2" bestFit="1" customWidth="1"/>
    <col min="9" max="9" width="14.7109375" style="2" bestFit="1" customWidth="1"/>
    <col min="10" max="10" width="13.140625" style="2" bestFit="1" customWidth="1"/>
    <col min="11" max="11" width="12.42578125" style="2" bestFit="1" customWidth="1"/>
    <col min="12" max="12" width="12.7109375" style="2" bestFit="1" customWidth="1"/>
    <col min="13" max="13" width="9.28515625" style="2" bestFit="1" customWidth="1"/>
    <col min="14" max="14" width="11.5703125" style="2" bestFit="1" customWidth="1"/>
    <col min="15" max="26" width="9.140625" style="2"/>
    <col min="27" max="31" width="9.28515625" style="2" bestFit="1" customWidth="1"/>
    <col min="32" max="32" width="12.7109375" style="2" bestFit="1" customWidth="1"/>
    <col min="33" max="33" width="9.42578125" style="2" bestFit="1" customWidth="1"/>
    <col min="34" max="34" width="12.85546875" style="2" bestFit="1" customWidth="1"/>
    <col min="35" max="37" width="9.28515625" style="2" bestFit="1" customWidth="1"/>
    <col min="38" max="39" width="10.42578125" style="2" bestFit="1" customWidth="1"/>
    <col min="40" max="40" width="14.5703125" style="2" bestFit="1" customWidth="1"/>
    <col min="41" max="41" width="10.42578125" style="2" bestFit="1" customWidth="1"/>
    <col min="42" max="42" width="14.5703125" style="2" bestFit="1" customWidth="1"/>
    <col min="43" max="16384" width="9.140625" style="2"/>
  </cols>
  <sheetData>
    <row r="1" spans="1:12" x14ac:dyDescent="0.25">
      <c r="A1" s="1" t="s">
        <v>14</v>
      </c>
    </row>
    <row r="2" spans="1:12" x14ac:dyDescent="0.25">
      <c r="A2" s="6" t="s">
        <v>12</v>
      </c>
      <c r="B2" s="7" t="s">
        <v>44</v>
      </c>
      <c r="C2" s="7" t="s">
        <v>45</v>
      </c>
      <c r="D2" s="7"/>
      <c r="E2" s="2" t="s">
        <v>5</v>
      </c>
    </row>
    <row r="3" spans="1:12" x14ac:dyDescent="0.25">
      <c r="A3" s="16" t="str">
        <f>A12</f>
        <v>Q1'24</v>
      </c>
      <c r="B3" s="8">
        <f>B12+C12+D12+E12</f>
        <v>596296.57737999992</v>
      </c>
      <c r="C3" s="8">
        <v>1071451.7193799997</v>
      </c>
      <c r="D3" s="23"/>
      <c r="E3" s="2">
        <v>1</v>
      </c>
      <c r="G3" s="22"/>
      <c r="H3" s="22"/>
      <c r="I3" s="22"/>
      <c r="J3" s="22"/>
      <c r="K3" s="17"/>
    </row>
    <row r="4" spans="1:12" x14ac:dyDescent="0.25">
      <c r="A4" s="16" t="str">
        <f>A13</f>
        <v>Q2'24</v>
      </c>
      <c r="B4" s="8">
        <f>B13+C13+D13+E13</f>
        <v>505902.12924999965</v>
      </c>
      <c r="C4" s="8">
        <v>990857.6772499996</v>
      </c>
      <c r="D4" s="23"/>
      <c r="E4" s="2">
        <v>2</v>
      </c>
      <c r="G4" s="22"/>
      <c r="H4" s="22"/>
      <c r="I4" s="22"/>
      <c r="J4" s="22"/>
      <c r="K4" s="17"/>
      <c r="L4" s="17"/>
    </row>
    <row r="5" spans="1:12" x14ac:dyDescent="0.25">
      <c r="A5" s="16" t="str">
        <f>A14</f>
        <v>Q3'24</v>
      </c>
      <c r="B5" s="8">
        <f>B14+C14+D14+E14</f>
        <v>284417.10805999988</v>
      </c>
      <c r="C5" s="8">
        <v>799950.76405999961</v>
      </c>
      <c r="D5" s="8"/>
      <c r="E5" s="2">
        <v>3</v>
      </c>
      <c r="G5" s="22"/>
      <c r="H5" s="22"/>
      <c r="I5" s="22"/>
      <c r="J5" s="22"/>
      <c r="K5" s="17"/>
      <c r="L5" s="17"/>
    </row>
    <row r="6" spans="1:12" x14ac:dyDescent="0.25">
      <c r="A6" s="16" t="str">
        <f>A15</f>
        <v>Q4'24</v>
      </c>
      <c r="B6" s="8">
        <f>B15+C15+D15+E15</f>
        <v>156559.09422999984</v>
      </c>
      <c r="C6" s="8">
        <v>600982.50222999975</v>
      </c>
      <c r="D6" s="8"/>
      <c r="E6" s="2">
        <v>4</v>
      </c>
      <c r="G6" s="22"/>
      <c r="H6" s="22"/>
      <c r="I6" s="22"/>
      <c r="J6" s="22"/>
      <c r="K6" s="17"/>
      <c r="L6" s="17"/>
    </row>
    <row r="7" spans="1:12" x14ac:dyDescent="0.25">
      <c r="A7" s="16" t="str">
        <f>A16</f>
        <v>Q1'25</v>
      </c>
      <c r="B7" s="8">
        <f>B16+C16+D16+E16</f>
        <v>585.35458999982563</v>
      </c>
      <c r="C7" s="8">
        <v>434305.91658999969</v>
      </c>
      <c r="D7" s="8"/>
      <c r="E7" s="2">
        <v>5</v>
      </c>
      <c r="G7" s="22"/>
      <c r="H7" s="22"/>
      <c r="I7" s="22"/>
      <c r="J7" s="22"/>
      <c r="K7" s="17"/>
      <c r="L7" s="17"/>
    </row>
    <row r="8" spans="1:12" x14ac:dyDescent="0.25">
      <c r="A8" s="16"/>
      <c r="B8" s="8"/>
      <c r="F8" s="58"/>
      <c r="G8" s="22"/>
      <c r="H8" s="22"/>
      <c r="I8" s="22"/>
      <c r="J8" s="17"/>
      <c r="K8" s="17"/>
      <c r="L8" s="17"/>
    </row>
    <row r="9" spans="1:12" x14ac:dyDescent="0.25">
      <c r="F9" s="58"/>
      <c r="G9" s="22"/>
      <c r="H9" s="22"/>
      <c r="I9" s="22"/>
      <c r="J9" s="17"/>
      <c r="K9" s="17"/>
      <c r="L9" s="17"/>
    </row>
    <row r="10" spans="1:12" x14ac:dyDescent="0.25">
      <c r="A10" s="1" t="s">
        <v>13</v>
      </c>
      <c r="F10" s="58"/>
      <c r="G10" s="22"/>
      <c r="H10" s="22"/>
      <c r="I10" s="22"/>
      <c r="J10" s="17"/>
      <c r="K10" s="17"/>
      <c r="L10" s="17"/>
    </row>
    <row r="11" spans="1:12" ht="27.75" customHeight="1" x14ac:dyDescent="0.25">
      <c r="A11" s="6" t="s">
        <v>12</v>
      </c>
      <c r="B11" s="9" t="s">
        <v>2</v>
      </c>
      <c r="C11" s="9" t="s">
        <v>3</v>
      </c>
      <c r="D11" s="9" t="s">
        <v>16</v>
      </c>
      <c r="E11" s="9" t="s">
        <v>52</v>
      </c>
      <c r="F11" s="2" t="s">
        <v>5</v>
      </c>
      <c r="G11" s="59"/>
      <c r="H11" s="22"/>
      <c r="I11" s="22"/>
      <c r="J11" s="17"/>
      <c r="K11" s="17"/>
      <c r="L11" s="17"/>
    </row>
    <row r="12" spans="1:12" x14ac:dyDescent="0.25">
      <c r="A12" s="16" t="s">
        <v>70</v>
      </c>
      <c r="B12" s="8">
        <v>494671.21677999978</v>
      </c>
      <c r="C12" s="8">
        <v>59332.179799999991</v>
      </c>
      <c r="D12" s="10">
        <v>42284.301820000022</v>
      </c>
      <c r="E12" s="8">
        <v>8.8789800000000039</v>
      </c>
      <c r="G12" s="22"/>
      <c r="H12" s="22"/>
      <c r="I12" s="22"/>
      <c r="J12" s="17"/>
      <c r="K12" s="17"/>
      <c r="L12" s="17"/>
    </row>
    <row r="13" spans="1:12" x14ac:dyDescent="0.25">
      <c r="A13" s="16" t="s">
        <v>71</v>
      </c>
      <c r="B13" s="8">
        <v>526897.6725699997</v>
      </c>
      <c r="C13" s="8">
        <v>54886.652359999993</v>
      </c>
      <c r="D13" s="10">
        <v>-75889.142319999984</v>
      </c>
      <c r="E13" s="8">
        <v>6.946640000000003</v>
      </c>
      <c r="G13" s="22"/>
      <c r="H13" s="22"/>
      <c r="I13" s="22"/>
      <c r="J13" s="17"/>
      <c r="K13" s="17"/>
      <c r="L13" s="17"/>
    </row>
    <row r="14" spans="1:12" x14ac:dyDescent="0.25">
      <c r="A14" s="16" t="s">
        <v>72</v>
      </c>
      <c r="B14" s="8">
        <v>349544.02219999983</v>
      </c>
      <c r="C14" s="8">
        <v>19147.887569999999</v>
      </c>
      <c r="D14" s="10">
        <v>-84278.869269999996</v>
      </c>
      <c r="E14" s="8">
        <v>4.0675599999999994</v>
      </c>
      <c r="G14" s="22"/>
      <c r="H14" s="22"/>
      <c r="I14" s="22"/>
      <c r="J14" s="17"/>
      <c r="K14" s="17"/>
      <c r="L14" s="17"/>
    </row>
    <row r="15" spans="1:12" x14ac:dyDescent="0.25">
      <c r="A15" s="16" t="s">
        <v>73</v>
      </c>
      <c r="B15" s="8">
        <v>143843.60618999985</v>
      </c>
      <c r="C15" s="8">
        <v>-6227.4670499999975</v>
      </c>
      <c r="D15" s="10">
        <v>18940.357039999988</v>
      </c>
      <c r="E15" s="8">
        <v>2.5980499999999966</v>
      </c>
      <c r="G15" s="22"/>
      <c r="H15" s="22"/>
      <c r="I15" s="17"/>
      <c r="J15" s="17"/>
      <c r="K15" s="17"/>
    </row>
    <row r="16" spans="1:12" x14ac:dyDescent="0.25">
      <c r="A16" s="16" t="s">
        <v>76</v>
      </c>
      <c r="B16" s="8">
        <v>11335.105049999835</v>
      </c>
      <c r="C16" s="8">
        <v>-27533.806120000016</v>
      </c>
      <c r="D16" s="10">
        <v>16788.226260000007</v>
      </c>
      <c r="E16" s="8">
        <v>-4.1706000000000003</v>
      </c>
      <c r="G16" s="22"/>
      <c r="H16" s="22"/>
      <c r="I16" s="17"/>
      <c r="J16" s="17"/>
      <c r="K16" s="17"/>
    </row>
    <row r="17" spans="1:12" x14ac:dyDescent="0.25">
      <c r="A17" s="16"/>
      <c r="B17" s="8"/>
      <c r="C17" s="8"/>
      <c r="D17" s="8"/>
      <c r="E17" s="8"/>
      <c r="F17" s="8"/>
      <c r="G17" s="17"/>
      <c r="H17" s="22"/>
      <c r="I17" s="22"/>
      <c r="J17" s="17"/>
      <c r="K17" s="17"/>
      <c r="L17" s="17"/>
    </row>
    <row r="18" spans="1:12" x14ac:dyDescent="0.25">
      <c r="G18" s="17"/>
      <c r="H18" s="22"/>
      <c r="I18" s="22"/>
      <c r="J18" s="17"/>
      <c r="K18" s="17"/>
      <c r="L18" s="17"/>
    </row>
    <row r="19" spans="1:12" x14ac:dyDescent="0.25">
      <c r="A19" s="1" t="s">
        <v>8</v>
      </c>
      <c r="B19" s="1" t="s">
        <v>47</v>
      </c>
      <c r="C19" s="1"/>
      <c r="D19" s="1"/>
      <c r="E19" s="1"/>
      <c r="F19" s="1"/>
      <c r="G19" s="1"/>
      <c r="H19" s="22"/>
      <c r="I19" s="17"/>
      <c r="J19" s="17"/>
      <c r="K19" s="17"/>
      <c r="L19" s="17"/>
    </row>
    <row r="20" spans="1:12" x14ac:dyDescent="0.25">
      <c r="A20" s="1"/>
      <c r="B20" s="1"/>
      <c r="C20" s="1"/>
      <c r="D20" s="1"/>
      <c r="E20" s="1"/>
      <c r="F20" s="1"/>
      <c r="G20" s="1"/>
      <c r="H20" s="60"/>
      <c r="I20" s="17"/>
    </row>
    <row r="21" spans="1:12" ht="28.5" customHeight="1" x14ac:dyDescent="0.25">
      <c r="A21" s="3"/>
      <c r="B21" s="4" t="s">
        <v>1</v>
      </c>
      <c r="C21" s="1"/>
      <c r="D21" s="1"/>
      <c r="E21" s="1"/>
      <c r="F21" s="85" t="s">
        <v>58</v>
      </c>
      <c r="G21" s="86" t="s">
        <v>59</v>
      </c>
      <c r="H21" s="60"/>
      <c r="I21" s="17"/>
    </row>
    <row r="22" spans="1:12" x14ac:dyDescent="0.25">
      <c r="A22" s="5" t="s">
        <v>2</v>
      </c>
      <c r="B22" s="18">
        <f>F22+G22</f>
        <v>7728.333333333333</v>
      </c>
      <c r="C22" s="1"/>
      <c r="D22" s="1"/>
      <c r="E22" s="79"/>
      <c r="F22" s="101">
        <v>7707.333333333333</v>
      </c>
      <c r="G22" s="87">
        <v>21</v>
      </c>
      <c r="H22" s="60"/>
      <c r="I22" s="17"/>
    </row>
    <row r="23" spans="1:12" x14ac:dyDescent="0.25">
      <c r="A23" s="5" t="s">
        <v>3</v>
      </c>
      <c r="B23" s="18">
        <f t="shared" ref="B23:B25" si="0">F23+G23</f>
        <v>636.66666666666663</v>
      </c>
      <c r="C23" s="1"/>
      <c r="D23" s="1"/>
      <c r="E23" s="79"/>
      <c r="F23" s="101">
        <v>634.66666666666663</v>
      </c>
      <c r="G23" s="21">
        <v>2</v>
      </c>
      <c r="H23" s="60"/>
      <c r="I23" s="17"/>
    </row>
    <row r="24" spans="1:12" x14ac:dyDescent="0.25">
      <c r="A24" s="5" t="s">
        <v>16</v>
      </c>
      <c r="B24" s="18">
        <f t="shared" si="0"/>
        <v>38</v>
      </c>
      <c r="C24" s="1"/>
      <c r="D24" s="1"/>
      <c r="E24" s="79"/>
      <c r="F24" s="101">
        <v>38</v>
      </c>
      <c r="G24" s="21">
        <v>0</v>
      </c>
      <c r="H24" s="60"/>
      <c r="I24" s="17"/>
      <c r="J24" s="17"/>
    </row>
    <row r="25" spans="1:12" x14ac:dyDescent="0.25">
      <c r="A25" s="5" t="s">
        <v>52</v>
      </c>
      <c r="B25" s="18">
        <f t="shared" si="0"/>
        <v>1</v>
      </c>
      <c r="C25" s="1"/>
      <c r="D25" s="1"/>
      <c r="E25" s="79"/>
      <c r="F25" s="85">
        <v>0</v>
      </c>
      <c r="G25" s="21">
        <v>1</v>
      </c>
      <c r="H25" s="60"/>
      <c r="I25" s="17"/>
      <c r="J25" s="17"/>
    </row>
    <row r="26" spans="1:12" ht="16.5" thickBot="1" x14ac:dyDescent="0.3">
      <c r="A26" s="5" t="s">
        <v>50</v>
      </c>
      <c r="B26" s="61">
        <f>SUM(B22:B25)</f>
        <v>8404</v>
      </c>
      <c r="F26" s="88">
        <f>SUM(F22:F25)</f>
        <v>8380</v>
      </c>
      <c r="G26" s="88">
        <f>SUM(G22:G25)</f>
        <v>24</v>
      </c>
      <c r="H26" s="60"/>
      <c r="I26" s="17"/>
      <c r="J26" s="17"/>
    </row>
    <row r="27" spans="1:12" ht="16.5" thickTop="1" x14ac:dyDescent="0.25">
      <c r="D27" s="2" t="str">
        <f>'Chart Data'!A26 &amp; " " &amp; TEXT('Chart Data'!B26, "#,#0")</f>
        <v>AVERAGE METERS/MONTH: 8,404</v>
      </c>
      <c r="F27" s="60"/>
      <c r="G27" s="17"/>
      <c r="H27" s="17"/>
    </row>
    <row r="28" spans="1:12" x14ac:dyDescent="0.25">
      <c r="A28" s="1" t="s">
        <v>9</v>
      </c>
      <c r="B28" s="1" t="s">
        <v>47</v>
      </c>
      <c r="C28" s="1"/>
      <c r="D28" s="1"/>
      <c r="E28" s="1"/>
      <c r="F28" s="1"/>
      <c r="G28" s="1"/>
      <c r="H28" s="60"/>
      <c r="I28" s="17"/>
    </row>
    <row r="29" spans="1:12" x14ac:dyDescent="0.25">
      <c r="A29" s="1"/>
      <c r="B29" s="1"/>
      <c r="C29" s="1"/>
      <c r="D29" s="1"/>
      <c r="H29" s="60"/>
      <c r="I29" s="17"/>
    </row>
    <row r="30" spans="1:12" ht="28.5" customHeight="1" x14ac:dyDescent="0.25">
      <c r="A30" s="3" t="s">
        <v>6</v>
      </c>
      <c r="B30" s="4" t="s">
        <v>10</v>
      </c>
      <c r="C30" s="1"/>
      <c r="D30" s="1"/>
      <c r="F30" s="85" t="s">
        <v>58</v>
      </c>
      <c r="G30" s="86" t="s">
        <v>59</v>
      </c>
      <c r="H30" s="60"/>
      <c r="I30" s="17"/>
    </row>
    <row r="31" spans="1:12" x14ac:dyDescent="0.25">
      <c r="A31" s="5" t="s">
        <v>2</v>
      </c>
      <c r="B31" s="11">
        <f>F31+G31</f>
        <v>5001361.666666667</v>
      </c>
      <c r="C31" s="1"/>
      <c r="D31" s="1"/>
      <c r="E31" s="80"/>
      <c r="F31" s="89">
        <v>4984253.666666667</v>
      </c>
      <c r="G31" s="90">
        <v>17108</v>
      </c>
      <c r="H31" s="58"/>
      <c r="I31" s="17"/>
    </row>
    <row r="32" spans="1:12" x14ac:dyDescent="0.25">
      <c r="A32" s="5" t="s">
        <v>3</v>
      </c>
      <c r="B32" s="11">
        <f t="shared" ref="B32:B34" si="1">F32+G32</f>
        <v>775405</v>
      </c>
      <c r="C32" s="1"/>
      <c r="D32" s="1"/>
      <c r="E32" s="80"/>
      <c r="F32" s="89">
        <v>758750</v>
      </c>
      <c r="G32" s="90">
        <v>16655</v>
      </c>
      <c r="H32" s="58"/>
      <c r="I32" s="17"/>
    </row>
    <row r="33" spans="1:8" x14ac:dyDescent="0.25">
      <c r="A33" s="5" t="s">
        <v>16</v>
      </c>
      <c r="B33" s="11">
        <f t="shared" si="1"/>
        <v>794635.33333333337</v>
      </c>
      <c r="C33" s="1"/>
      <c r="D33" s="1"/>
      <c r="F33" s="89">
        <v>794635.33333333337</v>
      </c>
      <c r="G33" s="90">
        <v>0</v>
      </c>
      <c r="H33" s="58"/>
    </row>
    <row r="34" spans="1:8" x14ac:dyDescent="0.25">
      <c r="A34" s="5" t="s">
        <v>52</v>
      </c>
      <c r="B34" s="11">
        <f t="shared" si="1"/>
        <v>121</v>
      </c>
      <c r="C34" s="1"/>
      <c r="D34" s="1"/>
      <c r="F34" s="89">
        <v>0</v>
      </c>
      <c r="G34" s="90">
        <v>121</v>
      </c>
      <c r="H34" s="58"/>
    </row>
    <row r="35" spans="1:8" ht="16.5" thickBot="1" x14ac:dyDescent="0.3">
      <c r="A35" s="5" t="s">
        <v>51</v>
      </c>
      <c r="B35" s="15">
        <f>SUM(B31:B34)</f>
        <v>6571523</v>
      </c>
      <c r="D35" s="2" t="str">
        <f>'Chart Data'!A35&amp; " " &amp; TEXT('Chart Data'!B35, "#,#0")</f>
        <v>AVERAGE USAGE/MONTH: 6,571,523</v>
      </c>
      <c r="F35" s="91">
        <f>SUM(F31:F34)</f>
        <v>6537639</v>
      </c>
      <c r="G35" s="91">
        <f>SUM(G31:G34)</f>
        <v>33884</v>
      </c>
    </row>
    <row r="36" spans="1:8" ht="16.5" thickTop="1" x14ac:dyDescent="0.25"/>
  </sheetData>
  <pageMargins left="0.7" right="0.7" top="0.75" bottom="0.75" header="0.3" footer="0.3"/>
  <pageSetup orientation="portrait" horizontalDpi="4294967293" vertic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Franklin Aggregation Report</vt:lpstr>
      <vt:lpstr>Franklin Detail NGRID</vt:lpstr>
      <vt:lpstr>Franklin Detail Eversource</vt:lpstr>
      <vt:lpstr>Chart Data</vt:lpstr>
      <vt:lpstr>'Franklin Aggregation Report'!Print_Area</vt:lpstr>
      <vt:lpstr>'Franklin Detail Eversource'!Print_Area</vt:lpstr>
      <vt:lpstr>'Franklin Detail NGRID'!Print_Area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Malissa Labarre</dc:creator>
  <cp:lastModifiedBy>Kim Suchan</cp:lastModifiedBy>
  <cp:lastPrinted>2021-06-02T15:57:29Z</cp:lastPrinted>
  <dcterms:created xsi:type="dcterms:W3CDTF">2017-12-07T16:13:29Z</dcterms:created>
  <dcterms:modified xsi:type="dcterms:W3CDTF">2025-06-23T17:48:02Z</dcterms:modified>
</cp:coreProperties>
</file>