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Malissa Labarre\Dropbox\CPG\MUNICIPAL AGGREGATION\_Massachusetts\_MA Quarterly Reporting\2022 Q2\"/>
    </mc:Choice>
  </mc:AlternateContent>
  <xr:revisionPtr revIDLastSave="0" documentId="13_ncr:1_{D26036AA-94A3-44A0-BD72-A260A3FC4232}" xr6:coauthVersionLast="47" xr6:coauthVersionMax="47" xr10:uidLastSave="{00000000-0000-0000-0000-000000000000}"/>
  <bookViews>
    <workbookView xWindow="-120" yWindow="-120" windowWidth="29040" windowHeight="15840" xr2:uid="{00000000-000D-0000-FFFF-FFFF00000000}"/>
  </bookViews>
  <sheets>
    <sheet name="Franklin Aggregation Report" sheetId="2" r:id="rId1"/>
    <sheet name="Franklin Detail NGRID" sheetId="8" r:id="rId2"/>
    <sheet name="Franklin Detail Eversource" sheetId="9" r:id="rId3"/>
    <sheet name="Chart Data" sheetId="6" state="hidden" r:id="rId4"/>
  </sheets>
  <definedNames>
    <definedName name="_xlnm._FilterDatabase" localSheetId="3" hidden="1">'Chart Data'!$B$11:$G$11</definedName>
    <definedName name="_xlnm.Print_Area" localSheetId="0">'Franklin Aggregation Report'!$A$1:$D$67</definedName>
    <definedName name="_xlnm.Print_Area" localSheetId="2">'Franklin Detail Eversource'!$A$1:$AD$34</definedName>
    <definedName name="_xlnm.Print_Area" localSheetId="1">'Franklin Detail NGRID'!$A$1:$AD$34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8" l="1"/>
  <c r="B32" i="6"/>
  <c r="B33" i="6"/>
  <c r="B34" i="6"/>
  <c r="B31" i="6"/>
  <c r="G35" i="6"/>
  <c r="F35" i="6"/>
  <c r="B23" i="6"/>
  <c r="B24" i="6"/>
  <c r="B25" i="6"/>
  <c r="B22" i="6"/>
  <c r="G26" i="6"/>
  <c r="F26" i="6"/>
  <c r="AB7" i="9" l="1"/>
  <c r="AD7" i="9"/>
  <c r="AB8" i="9"/>
  <c r="AD8" i="9"/>
  <c r="AB9" i="9"/>
  <c r="AD9" i="9"/>
  <c r="AB10" i="9"/>
  <c r="AD10" i="9"/>
  <c r="AB11" i="9"/>
  <c r="AD11" i="9"/>
  <c r="AB12" i="9"/>
  <c r="AD12" i="9"/>
  <c r="AB13" i="9"/>
  <c r="AD13" i="9"/>
  <c r="AB14" i="9"/>
  <c r="AD14" i="9"/>
  <c r="AB15" i="9"/>
  <c r="AD15" i="9"/>
  <c r="AB16" i="9"/>
  <c r="AD16" i="9"/>
  <c r="AB17" i="9"/>
  <c r="AD17" i="9"/>
  <c r="AB18" i="9"/>
  <c r="AD18" i="9"/>
  <c r="Y7" i="9"/>
  <c r="Y8" i="9"/>
  <c r="Y9" i="9"/>
  <c r="Y10" i="9"/>
  <c r="Y11" i="9"/>
  <c r="Y12" i="9"/>
  <c r="Y13" i="9"/>
  <c r="Y14" i="9"/>
  <c r="Y15" i="9"/>
  <c r="Y16" i="9"/>
  <c r="Y17" i="9"/>
  <c r="Y18" i="9"/>
  <c r="V7" i="9"/>
  <c r="V8" i="9"/>
  <c r="V9" i="9"/>
  <c r="V10" i="9"/>
  <c r="V11" i="9"/>
  <c r="V12" i="9"/>
  <c r="V13" i="9"/>
  <c r="V14" i="9"/>
  <c r="V15" i="9"/>
  <c r="V16" i="9"/>
  <c r="V17" i="9"/>
  <c r="V18" i="9"/>
  <c r="S7" i="9"/>
  <c r="S8" i="9"/>
  <c r="S9" i="9"/>
  <c r="S10" i="9"/>
  <c r="S11" i="9"/>
  <c r="S12" i="9"/>
  <c r="S13" i="9"/>
  <c r="S14" i="9"/>
  <c r="S15" i="9"/>
  <c r="S16" i="9"/>
  <c r="S17" i="9"/>
  <c r="S18" i="9"/>
  <c r="P7" i="9"/>
  <c r="P8" i="9"/>
  <c r="P9" i="9"/>
  <c r="P10" i="9"/>
  <c r="P11" i="9"/>
  <c r="P12" i="9"/>
  <c r="P13" i="9"/>
  <c r="P14" i="9"/>
  <c r="P15" i="9"/>
  <c r="P16" i="9"/>
  <c r="P17" i="9"/>
  <c r="P18" i="9"/>
  <c r="K18" i="9"/>
  <c r="J18" i="9"/>
  <c r="K17" i="9"/>
  <c r="J17" i="9"/>
  <c r="K16" i="9"/>
  <c r="J16" i="9"/>
  <c r="K15" i="9"/>
  <c r="J15" i="9"/>
  <c r="K14" i="9"/>
  <c r="J14" i="9"/>
  <c r="K13" i="9"/>
  <c r="J13" i="9"/>
  <c r="K12" i="9"/>
  <c r="J12" i="9"/>
  <c r="K11" i="9"/>
  <c r="J11" i="9"/>
  <c r="K10" i="9"/>
  <c r="J10" i="9"/>
  <c r="K9" i="9"/>
  <c r="J9" i="9"/>
  <c r="K8" i="9"/>
  <c r="J8" i="9"/>
  <c r="K7" i="9"/>
  <c r="J7" i="9"/>
  <c r="AD19" i="9"/>
  <c r="AB19" i="9"/>
  <c r="Y19" i="9"/>
  <c r="V19" i="9"/>
  <c r="S19" i="9"/>
  <c r="K19" i="9"/>
  <c r="J19" i="9"/>
  <c r="Y7" i="8"/>
  <c r="AB7" i="8"/>
  <c r="AD7" i="8"/>
  <c r="Y8" i="8"/>
  <c r="AB8" i="8"/>
  <c r="AD8" i="8"/>
  <c r="Y9" i="8"/>
  <c r="AB9" i="8"/>
  <c r="AD9" i="8"/>
  <c r="Y10" i="8"/>
  <c r="AB10" i="8"/>
  <c r="AD10" i="8"/>
  <c r="Y11" i="8"/>
  <c r="AB11" i="8"/>
  <c r="AD11" i="8"/>
  <c r="Y12" i="8"/>
  <c r="AB12" i="8"/>
  <c r="AD12" i="8"/>
  <c r="Y13" i="8"/>
  <c r="AB13" i="8"/>
  <c r="AD13" i="8"/>
  <c r="Y14" i="8"/>
  <c r="AB14" i="8"/>
  <c r="AD14" i="8"/>
  <c r="Y15" i="8"/>
  <c r="AB15" i="8"/>
  <c r="AD15" i="8"/>
  <c r="Y16" i="8"/>
  <c r="AB16" i="8"/>
  <c r="AD16" i="8"/>
  <c r="Y17" i="8"/>
  <c r="AB17" i="8"/>
  <c r="AD17" i="8"/>
  <c r="Y18" i="8"/>
  <c r="AB18" i="8"/>
  <c r="AD18" i="8"/>
  <c r="V7" i="8"/>
  <c r="V8" i="8"/>
  <c r="V9" i="8"/>
  <c r="V10" i="8"/>
  <c r="V11" i="8"/>
  <c r="V12" i="8"/>
  <c r="V13" i="8"/>
  <c r="V14" i="8"/>
  <c r="V15" i="8"/>
  <c r="V16" i="8"/>
  <c r="V17" i="8"/>
  <c r="V18" i="8"/>
  <c r="S7" i="8"/>
  <c r="S8" i="8"/>
  <c r="S9" i="8"/>
  <c r="S10" i="8"/>
  <c r="S11" i="8"/>
  <c r="S12" i="8"/>
  <c r="S13" i="8"/>
  <c r="S14" i="8"/>
  <c r="S15" i="8"/>
  <c r="S16" i="8"/>
  <c r="S17" i="8"/>
  <c r="S18" i="8"/>
  <c r="B35" i="8"/>
  <c r="P7" i="8"/>
  <c r="P8" i="8"/>
  <c r="P9" i="8"/>
  <c r="P10" i="8"/>
  <c r="P11" i="8"/>
  <c r="P12" i="8"/>
  <c r="P13" i="8"/>
  <c r="P14" i="8"/>
  <c r="P15" i="8"/>
  <c r="P16" i="8"/>
  <c r="P17" i="8"/>
  <c r="P18" i="8"/>
  <c r="K18" i="8"/>
  <c r="J18" i="8"/>
  <c r="K17" i="8"/>
  <c r="J17" i="8"/>
  <c r="K16" i="8"/>
  <c r="J16" i="8"/>
  <c r="K15" i="8"/>
  <c r="J15" i="8"/>
  <c r="K14" i="8"/>
  <c r="J14" i="8"/>
  <c r="K13" i="8"/>
  <c r="J13" i="8"/>
  <c r="K12" i="8"/>
  <c r="J12" i="8"/>
  <c r="K11" i="8"/>
  <c r="J11" i="8"/>
  <c r="K10" i="8"/>
  <c r="J10" i="8"/>
  <c r="K9" i="8"/>
  <c r="J9" i="8"/>
  <c r="K8" i="8"/>
  <c r="J8" i="8"/>
  <c r="K7" i="8"/>
  <c r="J7" i="8"/>
  <c r="AD19" i="8"/>
  <c r="AB19" i="8"/>
  <c r="Y19" i="8"/>
  <c r="V19" i="8"/>
  <c r="S19" i="8"/>
  <c r="K19" i="8"/>
  <c r="J19" i="8"/>
  <c r="B4" i="6"/>
  <c r="B5" i="6"/>
  <c r="B6" i="6"/>
  <c r="B7" i="6"/>
  <c r="B3" i="6"/>
  <c r="I35" i="9"/>
  <c r="C35" i="9"/>
  <c r="B35" i="9"/>
  <c r="E35" i="9"/>
  <c r="AC9" i="8" l="1"/>
  <c r="AC9" i="9"/>
  <c r="AC10" i="9"/>
  <c r="AC7" i="8"/>
  <c r="AC11" i="9"/>
  <c r="AC7" i="9"/>
  <c r="AC13" i="9"/>
  <c r="AC14" i="9"/>
  <c r="AC15" i="9"/>
  <c r="AC15" i="8"/>
  <c r="AC12" i="8"/>
  <c r="AC12" i="9"/>
  <c r="AC14" i="8"/>
  <c r="AC11" i="8"/>
  <c r="AC8" i="9"/>
  <c r="AC8" i="8"/>
  <c r="AC13" i="8"/>
  <c r="AC17" i="9"/>
  <c r="AC10" i="8"/>
  <c r="AC18" i="9"/>
  <c r="AC16" i="9"/>
  <c r="AC17" i="8"/>
  <c r="AC16" i="8"/>
  <c r="AC18" i="8"/>
  <c r="AC19" i="9"/>
  <c r="AC19" i="8"/>
  <c r="AB25" i="9"/>
  <c r="AB26" i="9"/>
  <c r="AB27" i="9"/>
  <c r="AB28" i="9"/>
  <c r="AB29" i="9"/>
  <c r="AB30" i="9"/>
  <c r="Y28" i="9" l="1"/>
  <c r="Y29" i="9"/>
  <c r="Y30" i="9"/>
  <c r="H35" i="9" l="1"/>
  <c r="G35" i="9"/>
  <c r="F35" i="9"/>
  <c r="D35" i="9"/>
  <c r="J35" i="9" l="1"/>
  <c r="K35" i="9"/>
  <c r="J20" i="9"/>
  <c r="K20" i="9"/>
  <c r="J21" i="9"/>
  <c r="K21" i="9"/>
  <c r="J22" i="9"/>
  <c r="K22" i="9"/>
  <c r="J23" i="9"/>
  <c r="K23" i="9"/>
  <c r="J24" i="9"/>
  <c r="K24" i="9"/>
  <c r="J25" i="9"/>
  <c r="K25" i="9"/>
  <c r="J26" i="9"/>
  <c r="K26" i="9"/>
  <c r="J27" i="9"/>
  <c r="K27" i="9"/>
  <c r="J20" i="8"/>
  <c r="K20" i="8"/>
  <c r="J21" i="8"/>
  <c r="K21" i="8"/>
  <c r="J22" i="8"/>
  <c r="K22" i="8"/>
  <c r="J23" i="8"/>
  <c r="K23" i="8"/>
  <c r="J24" i="8"/>
  <c r="K24" i="8"/>
  <c r="J25" i="8"/>
  <c r="K25" i="8"/>
  <c r="J26" i="8"/>
  <c r="K26" i="8"/>
  <c r="J27" i="8"/>
  <c r="K27" i="8"/>
  <c r="AD30" i="9"/>
  <c r="V30" i="9"/>
  <c r="S30" i="9"/>
  <c r="K30" i="9"/>
  <c r="J30" i="9"/>
  <c r="AD29" i="9"/>
  <c r="V29" i="9"/>
  <c r="S29" i="9"/>
  <c r="K29" i="9"/>
  <c r="J29" i="9"/>
  <c r="AD28" i="9"/>
  <c r="V28" i="9"/>
  <c r="S28" i="9"/>
  <c r="K28" i="9"/>
  <c r="J28" i="9"/>
  <c r="AD27" i="9"/>
  <c r="Y27" i="9"/>
  <c r="V27" i="9"/>
  <c r="S27" i="9"/>
  <c r="AD26" i="9"/>
  <c r="Y26" i="9"/>
  <c r="V26" i="9"/>
  <c r="S26" i="9"/>
  <c r="AD25" i="9"/>
  <c r="Y25" i="9"/>
  <c r="V25" i="9"/>
  <c r="S25" i="9"/>
  <c r="AD24" i="9"/>
  <c r="AB24" i="9"/>
  <c r="Y24" i="9"/>
  <c r="V24" i="9"/>
  <c r="S24" i="9"/>
  <c r="AD23" i="9"/>
  <c r="AB23" i="9"/>
  <c r="Y23" i="9"/>
  <c r="V23" i="9"/>
  <c r="S23" i="9"/>
  <c r="AD22" i="9"/>
  <c r="AB22" i="9"/>
  <c r="Y22" i="9"/>
  <c r="V22" i="9"/>
  <c r="S22" i="9"/>
  <c r="AD21" i="9"/>
  <c r="AB21" i="9"/>
  <c r="Y21" i="9"/>
  <c r="V21" i="9"/>
  <c r="S21" i="9"/>
  <c r="AD20" i="9"/>
  <c r="AB20" i="9"/>
  <c r="Y20" i="9"/>
  <c r="V20" i="9"/>
  <c r="S20" i="9"/>
  <c r="AF4" i="9"/>
  <c r="P2" i="9"/>
  <c r="P1" i="9"/>
  <c r="S35" i="9" l="1"/>
  <c r="AC25" i="9"/>
  <c r="AC27" i="9"/>
  <c r="AC22" i="9"/>
  <c r="AC24" i="9"/>
  <c r="AC21" i="9"/>
  <c r="AC30" i="9"/>
  <c r="AC20" i="9"/>
  <c r="AC23" i="9"/>
  <c r="AC26" i="9"/>
  <c r="AC29" i="9"/>
  <c r="Y35" i="9"/>
  <c r="AC28" i="9"/>
  <c r="V35" i="9"/>
  <c r="AD35" i="9"/>
  <c r="AB35" i="9"/>
  <c r="AC35" i="9" l="1"/>
  <c r="P19" i="9" l="1"/>
  <c r="P33" i="9"/>
  <c r="P32" i="9" l="1"/>
  <c r="P31" i="9" l="1"/>
  <c r="P30" i="9" l="1"/>
  <c r="P29" i="9" l="1"/>
  <c r="P28" i="9" l="1"/>
  <c r="P27" i="9" l="1"/>
  <c r="P26" i="9" l="1"/>
  <c r="P25" i="9" l="1"/>
  <c r="P24" i="9" l="1"/>
  <c r="P23" i="9" l="1"/>
  <c r="P22" i="9" l="1"/>
  <c r="P21" i="9" l="1"/>
  <c r="P20" i="9" l="1"/>
  <c r="J28" i="8" l="1"/>
  <c r="K28" i="8"/>
  <c r="J29" i="8"/>
  <c r="K29" i="8"/>
  <c r="J30" i="8"/>
  <c r="K30" i="8"/>
  <c r="AD32" i="8" l="1"/>
  <c r="AD31" i="8"/>
  <c r="AD30" i="8"/>
  <c r="AD29" i="8"/>
  <c r="AD28" i="8"/>
  <c r="AD27" i="8"/>
  <c r="AD26" i="8"/>
  <c r="AD25" i="8"/>
  <c r="AD24" i="8"/>
  <c r="AD23" i="8"/>
  <c r="AD22" i="8"/>
  <c r="AD21" i="8"/>
  <c r="AD20" i="8"/>
  <c r="C35" i="8"/>
  <c r="D35" i="8"/>
  <c r="J35" i="8" s="1"/>
  <c r="E35" i="8"/>
  <c r="F35" i="8"/>
  <c r="H35" i="8"/>
  <c r="I35" i="8"/>
  <c r="K35" i="8" l="1"/>
  <c r="AD35" i="8"/>
  <c r="V31" i="8"/>
  <c r="V32" i="8"/>
  <c r="P2" i="8"/>
  <c r="P1" i="8"/>
  <c r="AB30" i="8" l="1"/>
  <c r="Y30" i="8"/>
  <c r="V30" i="8"/>
  <c r="S30" i="8"/>
  <c r="AB29" i="8"/>
  <c r="Y29" i="8"/>
  <c r="V29" i="8"/>
  <c r="S29" i="8"/>
  <c r="AB28" i="8"/>
  <c r="Y28" i="8"/>
  <c r="V28" i="8"/>
  <c r="S28" i="8"/>
  <c r="AB27" i="8"/>
  <c r="Y27" i="8"/>
  <c r="V27" i="8"/>
  <c r="S27" i="8"/>
  <c r="AB26" i="8"/>
  <c r="Y26" i="8"/>
  <c r="V26" i="8"/>
  <c r="S26" i="8"/>
  <c r="AB25" i="8"/>
  <c r="Y25" i="8"/>
  <c r="V25" i="8"/>
  <c r="S25" i="8"/>
  <c r="AB24" i="8"/>
  <c r="Y24" i="8"/>
  <c r="V24" i="8"/>
  <c r="S24" i="8"/>
  <c r="AB23" i="8"/>
  <c r="Y23" i="8"/>
  <c r="V23" i="8"/>
  <c r="S23" i="8"/>
  <c r="AB22" i="8"/>
  <c r="Y22" i="8"/>
  <c r="V22" i="8"/>
  <c r="S22" i="8"/>
  <c r="AB21" i="8"/>
  <c r="Y21" i="8"/>
  <c r="V21" i="8"/>
  <c r="S21" i="8"/>
  <c r="AB20" i="8"/>
  <c r="Y20" i="8"/>
  <c r="V20" i="8"/>
  <c r="S20" i="8"/>
  <c r="P19" i="8" l="1"/>
  <c r="AC27" i="8"/>
  <c r="AC23" i="8"/>
  <c r="AC24" i="8"/>
  <c r="AC29" i="8"/>
  <c r="AC20" i="8"/>
  <c r="AC22" i="8"/>
  <c r="AC25" i="8"/>
  <c r="AC21" i="8"/>
  <c r="AC30" i="8"/>
  <c r="AC26" i="8"/>
  <c r="AC28" i="8"/>
  <c r="P30" i="8" l="1"/>
  <c r="P29" i="8"/>
  <c r="P28" i="8" l="1"/>
  <c r="P27" i="8" l="1"/>
  <c r="P26" i="8" l="1"/>
  <c r="P25" i="8" l="1"/>
  <c r="P24" i="8" l="1"/>
  <c r="P23" i="8" l="1"/>
  <c r="P22" i="8" l="1"/>
  <c r="P21" i="8" l="1"/>
  <c r="P20" i="8" l="1"/>
  <c r="B35" i="6" l="1"/>
  <c r="D35" i="6" s="1"/>
  <c r="B26" i="6"/>
  <c r="D27" i="6" s="1"/>
  <c r="P33" i="8"/>
  <c r="AB32" i="8"/>
  <c r="Y32" i="8"/>
  <c r="S32" i="8"/>
  <c r="P32" i="8"/>
  <c r="K32" i="8"/>
  <c r="J32" i="8"/>
  <c r="AB31" i="8"/>
  <c r="Y31" i="8"/>
  <c r="S31" i="8"/>
  <c r="P31" i="8"/>
  <c r="K31" i="8"/>
  <c r="J31" i="8"/>
  <c r="AF4" i="8"/>
  <c r="A7" i="6"/>
  <c r="A3" i="6"/>
  <c r="A6" i="6"/>
  <c r="A4" i="6"/>
  <c r="A5" i="6"/>
  <c r="Y35" i="8" l="1"/>
  <c r="V35" i="8"/>
  <c r="AB35" i="8"/>
  <c r="S35" i="8"/>
  <c r="AC32" i="8"/>
  <c r="AC31" i="8"/>
  <c r="AC35" i="8" l="1"/>
</calcChain>
</file>

<file path=xl/sharedStrings.xml><?xml version="1.0" encoding="utf-8"?>
<sst xmlns="http://schemas.openxmlformats.org/spreadsheetml/2006/main" count="288" uniqueCount="73">
  <si>
    <t>Competitive Supplier</t>
  </si>
  <si>
    <t>Meters</t>
  </si>
  <si>
    <t>Residential</t>
  </si>
  <si>
    <t>Commercial</t>
  </si>
  <si>
    <t>PROGRAM RATES</t>
  </si>
  <si>
    <t>Sort</t>
  </si>
  <si>
    <t>Total</t>
  </si>
  <si>
    <t xml:space="preserve"> </t>
  </si>
  <si>
    <t>Participating Consumers - Meters</t>
  </si>
  <si>
    <t>Participating Consumers - Usage</t>
  </si>
  <si>
    <t>Usage</t>
  </si>
  <si>
    <t>Term </t>
  </si>
  <si>
    <t>Month</t>
  </si>
  <si>
    <t>Aggregation Savings by Rate Class</t>
  </si>
  <si>
    <t>Total Aggregation Savings</t>
  </si>
  <si>
    <t>Click here for NGRID GreenUp Info</t>
  </si>
  <si>
    <t>Industrial</t>
  </si>
  <si>
    <t>DYNEGY</t>
  </si>
  <si>
    <t>RESIDENTIAL</t>
  </si>
  <si>
    <t>TOTAL</t>
  </si>
  <si>
    <t>AVERAGE RESIDENTIAL USAGE/METER</t>
  </si>
  <si>
    <t>Date</t>
  </si>
  <si>
    <t>Residential Meters</t>
  </si>
  <si>
    <t>Residential Usage</t>
  </si>
  <si>
    <t>Total Meters</t>
  </si>
  <si>
    <t>Total Usage</t>
  </si>
  <si>
    <t>Term</t>
  </si>
  <si>
    <t>Renewable Supply Options</t>
  </si>
  <si>
    <t>Basic Svc Rate</t>
  </si>
  <si>
    <t>Agg Rate</t>
  </si>
  <si>
    <t>Savings</t>
  </si>
  <si>
    <t>SMALL C&amp;I</t>
  </si>
  <si>
    <t>MED-LRG C&amp;I</t>
  </si>
  <si>
    <t>STREETLIGHTS</t>
  </si>
  <si>
    <t>Small C&amp;I Meters</t>
  </si>
  <si>
    <t>Small C&amp;I Usage</t>
  </si>
  <si>
    <t>Streetlight Meters</t>
  </si>
  <si>
    <t>Streetlight Usage</t>
  </si>
  <si>
    <t>Basic Svc Rate SEMA</t>
  </si>
  <si>
    <t>11/1/20-10/31/23</t>
  </si>
  <si>
    <t>100% Nat'l Wind</t>
  </si>
  <si>
    <t>November 2020 – November 2023</t>
  </si>
  <si>
    <t>$0.10725 / kWh</t>
  </si>
  <si>
    <t>PRODUCT DETAIL REPORT</t>
  </si>
  <si>
    <t>vs. Basic Service</t>
  </si>
  <si>
    <t>vs. Green BS Options</t>
  </si>
  <si>
    <t>100% Nat'l Wind RECs</t>
  </si>
  <si>
    <t>Dynegy</t>
  </si>
  <si>
    <t>2 utilities</t>
  </si>
  <si>
    <t>Total Average</t>
  </si>
  <si>
    <t>All Rate Classes</t>
  </si>
  <si>
    <t>AVERAGE METERS/MONTH:</t>
  </si>
  <si>
    <t>AVERAGE USAGE/MONTH:</t>
  </si>
  <si>
    <t>Street Lights</t>
  </si>
  <si>
    <t>Q2'21</t>
  </si>
  <si>
    <t>Q3'21</t>
  </si>
  <si>
    <t>Q4'21</t>
  </si>
  <si>
    <t>Click here for Eversource Green Options</t>
  </si>
  <si>
    <t>Industrial Meters</t>
  </si>
  <si>
    <t>Industrial Usage</t>
  </si>
  <si>
    <t>COMPARISON TO LOCAL DISTRIBUTOR RATES</t>
  </si>
  <si>
    <t>The Town's aggregation savings are directly tied to the margin of savings between the Program’s rates and National Grid’s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</si>
  <si>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Q1'22</t>
  </si>
  <si>
    <t>NGRID</t>
  </si>
  <si>
    <t>EVERSOURCE</t>
  </si>
  <si>
    <r>
      <t xml:space="preserve">This report has been prepared by Colonial Power Group with information/data being provided by the Competitive Supplier and National Grid. The purpose of the report is to provide information about the Town of Franklin's Community Choice Power Supply Program, which currently provides competitive power supply to approximately 9,600 customers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</si>
  <si>
    <t>STATUS REPORT Q2 2022</t>
  </si>
  <si>
    <t>Prepared September 2022</t>
  </si>
  <si>
    <t>Q2'22</t>
  </si>
  <si>
    <t>Click here for more information about the Program</t>
  </si>
  <si>
    <t>TOWN OF FRANKLIN COMMUNITY CHOICE POWER SUPPLY PROGRAM</t>
  </si>
  <si>
    <t>TOWN OF FRANKLIN COMMUNITY CHOICE POWER SUPPLY PROGRAM (EVERSOURCE)</t>
  </si>
  <si>
    <t>TOWN OF FRANKLIN COMMUNITY CHOICE POWER SUPPLY PROGRAM (NGRID)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</si>
</sst>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8"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sz val="18"/>
      <color theme="1"/>
      <name val="Calibri Light"/>
      <family val="1"/>
      <scheme val="maj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u/>
      <sz val="10"/>
      <color theme="9" tint="-0.249977111117893"/>
      <name val="Tahoma"/>
      <family val="2"/>
    </font>
    <font>
      <b/>
      <u/>
      <sz val="12"/>
      <color theme="4"/>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41">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4" fontId="7" fillId="0" borderId="1" xfId="0" applyNumberFormat="1" applyFont="1" applyFill="1" applyBorder="1" applyAlignment="1">
      <alignment horizontal="center"/>
    </xf>
    <xf numFmtId="165" fontId="7" fillId="0" borderId="1" xfId="0" applyNumberFormat="1" applyFont="1" applyBorder="1"/>
    <xf numFmtId="0" fontId="5" fillId="0" borderId="0" xfId="0" applyNumberFormat="1" applyFont="1"/>
    <xf numFmtId="0" fontId="3" fillId="0" borderId="0" xfId="0" applyFont="1" applyFill="1"/>
    <xf numFmtId="0" fontId="10" fillId="0" borderId="0" xfId="0" applyFont="1" applyFill="1"/>
    <xf numFmtId="0" fontId="5" fillId="0" borderId="0" xfId="0" applyFont="1" applyFill="1"/>
    <xf numFmtId="17" fontId="3" fillId="0" borderId="0" xfId="0" applyNumberFormat="1" applyFont="1" applyAlignment="1">
      <alignment horizontal="center"/>
    </xf>
    <xf numFmtId="165" fontId="3" fillId="0" borderId="0" xfId="1" applyNumberFormat="1" applyFont="1"/>
    <xf numFmtId="165" fontId="7" fillId="0" borderId="1" xfId="1" applyNumberFormat="1" applyFont="1" applyBorder="1" applyAlignment="1">
      <alignment horizontal="right"/>
    </xf>
    <xf numFmtId="0" fontId="3" fillId="0" borderId="0" xfId="0" applyFont="1" applyFill="1" applyAlignment="1">
      <alignment vertical="top"/>
    </xf>
    <xf numFmtId="0" fontId="10" fillId="0" borderId="0" xfId="0" applyFont="1" applyAlignment="1">
      <alignment vertical="top"/>
    </xf>
    <xf numFmtId="0" fontId="3" fillId="0" borderId="0" xfId="0" applyFont="1" applyAlignment="1">
      <alignment vertical="top"/>
    </xf>
    <xf numFmtId="0" fontId="3" fillId="0" borderId="0" xfId="0" applyFont="1" applyFill="1" applyAlignment="1"/>
    <xf numFmtId="0" fontId="10" fillId="0" borderId="0" xfId="0" applyFont="1" applyAlignment="1"/>
    <xf numFmtId="0" fontId="3" fillId="0" borderId="0" xfId="0" applyFont="1" applyAlignment="1"/>
    <xf numFmtId="0" fontId="5" fillId="0" borderId="0" xfId="0" applyFont="1" applyBorder="1"/>
    <xf numFmtId="3" fontId="7" fillId="0" borderId="0" xfId="0" applyNumberFormat="1" applyFont="1" applyBorder="1" applyAlignment="1">
      <alignment horizontal="right"/>
    </xf>
    <xf numFmtId="0" fontId="3" fillId="0" borderId="0" xfId="0" applyFont="1" applyBorder="1"/>
    <xf numFmtId="165" fontId="3" fillId="0" borderId="0" xfId="1" applyNumberFormat="1" applyFont="1" applyFill="1"/>
    <xf numFmtId="166" fontId="3" fillId="0" borderId="0" xfId="3" applyNumberFormat="1" applyFont="1" applyFill="1"/>
    <xf numFmtId="0" fontId="0" fillId="2" borderId="5" xfId="0" applyFill="1" applyBorder="1"/>
    <xf numFmtId="0" fontId="18" fillId="2" borderId="15" xfId="0" applyFont="1" applyFill="1" applyBorder="1" applyAlignment="1">
      <alignment horizontal="center" wrapText="1"/>
    </xf>
    <xf numFmtId="0" fontId="18" fillId="2" borderId="6" xfId="0" applyFont="1" applyFill="1" applyBorder="1" applyAlignment="1">
      <alignment horizontal="center" wrapText="1"/>
    </xf>
    <xf numFmtId="0" fontId="18" fillId="0" borderId="0" xfId="0" applyFont="1" applyAlignment="1">
      <alignment horizontal="center" wrapText="1"/>
    </xf>
    <xf numFmtId="0" fontId="18" fillId="2" borderId="16" xfId="0" applyFont="1" applyFill="1" applyBorder="1" applyAlignment="1">
      <alignment horizontal="center" wrapText="1"/>
    </xf>
    <xf numFmtId="164" fontId="0" fillId="0" borderId="7" xfId="0" applyNumberFormat="1" applyBorder="1" applyAlignment="1">
      <alignment horizontal="right" wrapText="1"/>
    </xf>
    <xf numFmtId="0" fontId="0" fillId="0" borderId="6" xfId="0" applyBorder="1" applyAlignment="1">
      <alignment horizontal="center" wrapText="1"/>
    </xf>
    <xf numFmtId="0" fontId="18" fillId="0" borderId="0" xfId="0" applyFont="1"/>
    <xf numFmtId="164" fontId="0" fillId="3" borderId="7" xfId="0" applyNumberFormat="1" applyFill="1" applyBorder="1" applyAlignment="1">
      <alignment horizontal="right" wrapText="1"/>
    </xf>
    <xf numFmtId="0" fontId="0" fillId="3" borderId="6" xfId="0" applyFill="1" applyBorder="1" applyAlignment="1">
      <alignment horizontal="center" wrapText="1"/>
    </xf>
    <xf numFmtId="165" fontId="1" fillId="3" borderId="17" xfId="1" applyNumberFormat="1" applyFill="1" applyBorder="1" applyAlignment="1">
      <alignment horizontal="center" wrapText="1"/>
    </xf>
    <xf numFmtId="0" fontId="0" fillId="0" borderId="0" xfId="0"/>
    <xf numFmtId="0" fontId="17" fillId="0" borderId="0" xfId="4" applyFont="1" applyAlignment="1">
      <alignment horizontal="center"/>
    </xf>
    <xf numFmtId="0" fontId="18" fillId="2" borderId="11" xfId="0" applyFont="1" applyFill="1" applyBorder="1" applyAlignment="1">
      <alignment horizontal="center" wrapText="1"/>
    </xf>
    <xf numFmtId="0" fontId="18" fillId="2" borderId="19" xfId="0" applyFont="1" applyFill="1" applyBorder="1" applyAlignment="1">
      <alignment horizontal="center" wrapText="1"/>
    </xf>
    <xf numFmtId="0" fontId="18" fillId="2" borderId="7" xfId="0" applyFont="1" applyFill="1" applyBorder="1" applyAlignment="1">
      <alignment horizontal="center" wrapText="1"/>
    </xf>
    <xf numFmtId="0" fontId="18" fillId="2" borderId="8" xfId="0" applyFont="1" applyFill="1" applyBorder="1" applyAlignment="1">
      <alignment horizontal="center" wrapText="1"/>
    </xf>
    <xf numFmtId="0" fontId="18" fillId="2" borderId="9" xfId="0" applyFont="1" applyFill="1" applyBorder="1" applyAlignment="1">
      <alignment horizontal="center" wrapText="1"/>
    </xf>
    <xf numFmtId="3" fontId="0" fillId="0" borderId="7" xfId="0" applyNumberFormat="1" applyBorder="1"/>
    <xf numFmtId="165" fontId="0" fillId="0" borderId="7" xfId="1" applyNumberFormat="1" applyFont="1" applyFill="1" applyBorder="1" applyAlignment="1">
      <alignment horizontal="center" wrapText="1"/>
    </xf>
    <xf numFmtId="0" fontId="0" fillId="0" borderId="7" xfId="0" applyBorder="1" applyAlignment="1">
      <alignment horizontal="center" wrapText="1"/>
    </xf>
    <xf numFmtId="164" fontId="0" fillId="0" borderId="17" xfId="0" applyNumberFormat="1" applyBorder="1" applyAlignment="1">
      <alignment horizontal="right" wrapText="1"/>
    </xf>
    <xf numFmtId="0" fontId="0" fillId="0" borderId="19" xfId="0" applyBorder="1" applyAlignment="1">
      <alignment horizontal="center" wrapText="1"/>
    </xf>
    <xf numFmtId="165" fontId="0" fillId="0" borderId="8" xfId="0" applyNumberFormat="1" applyBorder="1" applyAlignment="1">
      <alignment horizontal="center" wrapText="1"/>
    </xf>
    <xf numFmtId="165" fontId="0" fillId="0" borderId="18" xfId="0" applyNumberFormat="1" applyBorder="1" applyAlignment="1">
      <alignment horizontal="center" wrapText="1"/>
    </xf>
    <xf numFmtId="167" fontId="0" fillId="0" borderId="9" xfId="0" applyNumberFormat="1" applyBorder="1" applyAlignment="1">
      <alignment horizontal="center" wrapText="1"/>
    </xf>
    <xf numFmtId="165" fontId="1" fillId="0" borderId="17" xfId="1" applyNumberFormat="1" applyFill="1" applyBorder="1" applyAlignment="1">
      <alignment horizontal="center" wrapText="1"/>
    </xf>
    <xf numFmtId="165" fontId="1" fillId="0" borderId="17" xfId="1" applyNumberFormat="1" applyFill="1" applyBorder="1" applyAlignment="1">
      <alignment wrapText="1"/>
    </xf>
    <xf numFmtId="165" fontId="0" fillId="3" borderId="7" xfId="1" applyNumberFormat="1" applyFont="1" applyFill="1" applyBorder="1" applyAlignment="1">
      <alignment horizontal="center" wrapText="1"/>
    </xf>
    <xf numFmtId="0" fontId="0" fillId="3" borderId="7" xfId="0" applyFill="1" applyBorder="1" applyAlignment="1">
      <alignment horizontal="center" wrapText="1"/>
    </xf>
    <xf numFmtId="165" fontId="0" fillId="3" borderId="8" xfId="0" applyNumberFormat="1" applyFill="1" applyBorder="1" applyAlignment="1">
      <alignment horizontal="center" wrapText="1"/>
    </xf>
    <xf numFmtId="165" fontId="0" fillId="0" borderId="0" xfId="0" applyNumberFormat="1"/>
    <xf numFmtId="0" fontId="20" fillId="0" borderId="0" xfId="0" applyFont="1"/>
    <xf numFmtId="165" fontId="16" fillId="0" borderId="0" xfId="0" applyNumberFormat="1" applyFont="1"/>
    <xf numFmtId="165" fontId="16" fillId="0" borderId="0" xfId="0" applyNumberFormat="1" applyFont="1" applyAlignment="1">
      <alignment horizontal="center"/>
    </xf>
    <xf numFmtId="165" fontId="3" fillId="0" borderId="0" xfId="0" applyNumberFormat="1" applyFont="1" applyFill="1"/>
    <xf numFmtId="165" fontId="3" fillId="0" borderId="0" xfId="1" applyNumberFormat="1" applyFont="1" applyFill="1" applyAlignment="1">
      <alignment horizontal="right"/>
    </xf>
    <xf numFmtId="165" fontId="3" fillId="0" borderId="0" xfId="0" applyNumberFormat="1" applyFont="1" applyFill="1" applyAlignment="1">
      <alignment horizontal="right"/>
    </xf>
    <xf numFmtId="165" fontId="3" fillId="0" borderId="1" xfId="1" applyNumberFormat="1" applyFont="1" applyBorder="1"/>
    <xf numFmtId="0" fontId="9" fillId="0" borderId="0" xfId="0" applyFont="1" applyAlignment="1">
      <alignment horizontal="center" vertical="center"/>
    </xf>
    <xf numFmtId="167" fontId="0" fillId="0" borderId="19" xfId="0" applyNumberFormat="1" applyBorder="1" applyAlignment="1">
      <alignment horizontal="center" wrapText="1"/>
    </xf>
    <xf numFmtId="167" fontId="0" fillId="0" borderId="7" xfId="0" applyNumberFormat="1" applyBorder="1" applyAlignment="1">
      <alignment horizontal="center" wrapText="1"/>
    </xf>
    <xf numFmtId="0" fontId="9" fillId="0" borderId="0" xfId="0" applyFont="1" applyAlignment="1">
      <alignment horizontal="center" vertical="center"/>
    </xf>
    <xf numFmtId="0" fontId="18" fillId="2" borderId="11" xfId="0" applyFont="1" applyFill="1" applyBorder="1" applyAlignment="1">
      <alignment horizontal="center" wrapText="1"/>
    </xf>
    <xf numFmtId="0" fontId="18" fillId="2" borderId="16" xfId="0" applyFont="1" applyFill="1" applyBorder="1" applyAlignment="1">
      <alignment horizontal="center" wrapText="1"/>
    </xf>
    <xf numFmtId="164" fontId="16" fillId="0" borderId="27" xfId="0" applyNumberFormat="1" applyFont="1" applyBorder="1" applyAlignment="1">
      <alignment horizontal="right" wrapText="1"/>
    </xf>
    <xf numFmtId="165" fontId="16" fillId="0" borderId="28" xfId="1" applyNumberFormat="1" applyFont="1" applyBorder="1" applyAlignment="1">
      <alignment horizontal="center" wrapText="1"/>
    </xf>
    <xf numFmtId="0" fontId="16" fillId="0" borderId="28" xfId="0" applyFont="1" applyBorder="1" applyAlignment="1">
      <alignment horizontal="center" wrapText="1"/>
    </xf>
    <xf numFmtId="0" fontId="16" fillId="0" borderId="29" xfId="0" applyFont="1" applyBorder="1" applyAlignment="1">
      <alignment horizontal="center" wrapText="1"/>
    </xf>
    <xf numFmtId="164" fontId="16" fillId="0" borderId="1" xfId="0" applyNumberFormat="1" applyFont="1" applyBorder="1" applyAlignment="1">
      <alignment horizontal="right" wrapText="1"/>
    </xf>
    <xf numFmtId="167" fontId="16" fillId="0" borderId="30" xfId="0" applyNumberFormat="1" applyFont="1" applyBorder="1" applyAlignment="1">
      <alignment horizontal="center" wrapText="1"/>
    </xf>
    <xf numFmtId="167" fontId="16" fillId="0" borderId="28" xfId="0" applyNumberFormat="1" applyFont="1" applyBorder="1" applyAlignment="1">
      <alignment horizontal="center" wrapText="1"/>
    </xf>
    <xf numFmtId="165" fontId="16" fillId="0" borderId="29" xfId="0" applyNumberFormat="1" applyFont="1" applyBorder="1" applyAlignment="1">
      <alignment horizontal="center" wrapText="1"/>
    </xf>
    <xf numFmtId="0" fontId="16" fillId="0" borderId="27" xfId="0" applyFont="1" applyBorder="1" applyAlignment="1">
      <alignment horizontal="center" wrapText="1"/>
    </xf>
    <xf numFmtId="167" fontId="16" fillId="0" borderId="27" xfId="0" applyNumberFormat="1" applyFont="1" applyBorder="1" applyAlignment="1">
      <alignment horizontal="center" wrapText="1"/>
    </xf>
    <xf numFmtId="165" fontId="16" fillId="0" borderId="1" xfId="1" applyNumberFormat="1" applyFont="1" applyBorder="1" applyAlignment="1">
      <alignment horizontal="center" wrapText="1"/>
    </xf>
    <xf numFmtId="165" fontId="16" fillId="0" borderId="1" xfId="1" applyNumberFormat="1" applyFont="1" applyBorder="1" applyAlignment="1">
      <alignment wrapText="1"/>
    </xf>
    <xf numFmtId="43" fontId="0" fillId="0" borderId="7" xfId="1" applyFont="1" applyBorder="1"/>
    <xf numFmtId="165" fontId="0" fillId="0" borderId="7" xfId="1" applyNumberFormat="1" applyFont="1" applyBorder="1"/>
    <xf numFmtId="43" fontId="5" fillId="0" borderId="0" xfId="1" applyFont="1"/>
    <xf numFmtId="43" fontId="3" fillId="0" borderId="0" xfId="1" applyFont="1"/>
    <xf numFmtId="0" fontId="26" fillId="0" borderId="0" xfId="2" applyFont="1" applyAlignment="1">
      <alignment horizontal="right"/>
    </xf>
    <xf numFmtId="165" fontId="0" fillId="3" borderId="19" xfId="1" applyNumberFormat="1" applyFont="1" applyFill="1" applyBorder="1" applyAlignment="1">
      <alignment horizontal="center" wrapText="1"/>
    </xf>
    <xf numFmtId="164" fontId="0" fillId="3" borderId="8" xfId="0" applyNumberFormat="1" applyFill="1" applyBorder="1" applyAlignment="1">
      <alignment horizontal="right" wrapText="1"/>
    </xf>
    <xf numFmtId="165" fontId="0" fillId="3" borderId="8" xfId="1" applyNumberFormat="1" applyFont="1" applyFill="1" applyBorder="1" applyAlignment="1">
      <alignment horizontal="center" wrapText="1"/>
    </xf>
    <xf numFmtId="0" fontId="7" fillId="0" borderId="0" xfId="0" applyFont="1"/>
    <xf numFmtId="164" fontId="7" fillId="0" borderId="0" xfId="0" applyNumberFormat="1" applyFont="1" applyBorder="1" applyAlignment="1">
      <alignment horizontal="center"/>
    </xf>
    <xf numFmtId="41" fontId="7" fillId="0" borderId="0" xfId="0" applyNumberFormat="1" applyFont="1" applyBorder="1" applyAlignment="1">
      <alignment horizontal="right"/>
    </xf>
    <xf numFmtId="0" fontId="7" fillId="0" borderId="31" xfId="0" applyFont="1" applyBorder="1"/>
    <xf numFmtId="165" fontId="7" fillId="0" borderId="0" xfId="1" applyNumberFormat="1" applyFont="1"/>
    <xf numFmtId="165" fontId="7" fillId="0" borderId="0" xfId="1" applyNumberFormat="1" applyFont="1" applyBorder="1" applyAlignment="1">
      <alignment horizontal="right"/>
    </xf>
    <xf numFmtId="165" fontId="7" fillId="0" borderId="31" xfId="1" applyNumberFormat="1" applyFont="1" applyBorder="1"/>
    <xf numFmtId="0" fontId="23" fillId="5" borderId="23"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3" fillId="0" borderId="0" xfId="0" applyFont="1" applyAlignment="1">
      <alignment wrapText="1"/>
    </xf>
    <xf numFmtId="0" fontId="4" fillId="0" borderId="0" xfId="0" applyFont="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4" xfId="0" applyFont="1" applyBorder="1" applyAlignment="1">
      <alignment horizontal="center" vertical="center" wrapText="1"/>
    </xf>
    <xf numFmtId="0" fontId="23" fillId="5" borderId="2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15" fillId="0" borderId="0" xfId="0" applyFont="1" applyAlignment="1">
      <alignment horizontal="center"/>
    </xf>
    <xf numFmtId="0" fontId="13" fillId="0" borderId="0" xfId="0" applyFont="1" applyAlignment="1">
      <alignment horizontal="center" vertical="center"/>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7" fillId="0" borderId="10" xfId="2" applyFont="1" applyBorder="1" applyAlignment="1">
      <alignment horizontal="center" vertical="center" wrapText="1"/>
    </xf>
    <xf numFmtId="0" fontId="25" fillId="5" borderId="2" xfId="4" applyFont="1" applyFill="1" applyBorder="1" applyAlignment="1">
      <alignment horizontal="center"/>
    </xf>
    <xf numFmtId="0" fontId="25" fillId="5" borderId="3" xfId="4" applyFont="1" applyFill="1" applyBorder="1" applyAlignment="1">
      <alignment horizontal="center"/>
    </xf>
    <xf numFmtId="0" fontId="25" fillId="5" borderId="4" xfId="4" applyFont="1" applyFill="1" applyBorder="1" applyAlignment="1">
      <alignment horizontal="center"/>
    </xf>
    <xf numFmtId="0" fontId="25" fillId="5" borderId="20" xfId="4" applyFont="1" applyFill="1" applyBorder="1" applyAlignment="1">
      <alignment horizontal="center"/>
    </xf>
    <xf numFmtId="0" fontId="25" fillId="5" borderId="21" xfId="4" applyFont="1" applyFill="1" applyBorder="1" applyAlignment="1">
      <alignment horizontal="center"/>
    </xf>
    <xf numFmtId="0" fontId="25" fillId="5" borderId="22" xfId="4" applyFont="1" applyFill="1" applyBorder="1" applyAlignment="1">
      <alignment horizontal="center"/>
    </xf>
    <xf numFmtId="0" fontId="19" fillId="0" borderId="0" xfId="0" applyFont="1" applyAlignment="1">
      <alignment horizontal="center"/>
    </xf>
    <xf numFmtId="0" fontId="18" fillId="2" borderId="12" xfId="0" applyFont="1" applyFill="1" applyBorder="1" applyAlignment="1">
      <alignment horizontal="center" wrapText="1"/>
    </xf>
    <xf numFmtId="0" fontId="18" fillId="2" borderId="13" xfId="0" applyFont="1" applyFill="1" applyBorder="1" applyAlignment="1">
      <alignment horizontal="center" wrapText="1"/>
    </xf>
    <xf numFmtId="0" fontId="18" fillId="2" borderId="14" xfId="0" applyFont="1" applyFill="1" applyBorder="1" applyAlignment="1">
      <alignment horizontal="center" wrapText="1"/>
    </xf>
    <xf numFmtId="0" fontId="18" fillId="2" borderId="11" xfId="0" applyFont="1" applyFill="1" applyBorder="1" applyAlignment="1">
      <alignment horizontal="center" wrapText="1"/>
    </xf>
    <xf numFmtId="0" fontId="18" fillId="2" borderId="16" xfId="0" applyFont="1" applyFill="1" applyBorder="1" applyAlignment="1">
      <alignment horizontal="center" wrapText="1"/>
    </xf>
    <xf numFmtId="0" fontId="9" fillId="0" borderId="0" xfId="0" applyFont="1" applyAlignment="1">
      <alignment horizontal="center" vertic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3"/>
              <c:layout>
                <c:manualLayout>
                  <c:x val="9.5113471063806945E-17"/>
                  <c:y val="9.59232613908872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1A-4FC6-A313-18B6880775A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Q2'21</c:v>
                </c:pt>
                <c:pt idx="1">
                  <c:v>Q3'21</c:v>
                </c:pt>
                <c:pt idx="2">
                  <c:v>Q4'21</c:v>
                </c:pt>
                <c:pt idx="3">
                  <c:v>Q1'22</c:v>
                </c:pt>
                <c:pt idx="4">
                  <c:v>Q2'22</c:v>
                </c:pt>
              </c:strCache>
            </c:strRef>
          </c:cat>
          <c:val>
            <c:numRef>
              <c:f>'Chart Data'!$B$3:$B$7</c:f>
              <c:numCache>
                <c:formatCode>_("$"* #,##0_);_("$"* \(#,##0\);_("$"* "-"??_);_(@_)</c:formatCode>
                <c:ptCount val="5"/>
                <c:pt idx="0">
                  <c:v>-146706.10974999986</c:v>
                </c:pt>
                <c:pt idx="1">
                  <c:v>-333267.83295999985</c:v>
                </c:pt>
                <c:pt idx="2">
                  <c:v>562423.89016000018</c:v>
                </c:pt>
                <c:pt idx="3">
                  <c:v>957699.24897000007</c:v>
                </c:pt>
                <c:pt idx="4">
                  <c:v>363671.35083000007</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Q2'21</c:v>
                </c:pt>
                <c:pt idx="1">
                  <c:v>Q3'21</c:v>
                </c:pt>
                <c:pt idx="2">
                  <c:v>Q4'21</c:v>
                </c:pt>
                <c:pt idx="3">
                  <c:v>Q1'22</c:v>
                </c:pt>
                <c:pt idx="4">
                  <c:v>Q2'22</c:v>
                </c:pt>
              </c:strCache>
            </c:strRef>
          </c:cat>
          <c:val>
            <c:numRef>
              <c:f>'Chart Data'!$C$3:$C$7</c:f>
              <c:numCache>
                <c:formatCode>_("$"* #,##0_);_("$"* \(#,##0\);_("$"* "-"??_);_(@_)</c:formatCode>
                <c:ptCount val="5"/>
                <c:pt idx="0">
                  <c:v>399495.21425000031</c:v>
                </c:pt>
                <c:pt idx="1">
                  <c:v>296926.32704000029</c:v>
                </c:pt>
                <c:pt idx="2">
                  <c:v>1067724.8241600001</c:v>
                </c:pt>
                <c:pt idx="3">
                  <c:v>1511445.3469700001</c:v>
                </c:pt>
                <c:pt idx="4">
                  <c:v>895069.95683000004</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6057920"/>
        <c:axId val="46058312"/>
      </c:barChart>
      <c:catAx>
        <c:axId val="4605792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312"/>
        <c:crosses val="autoZero"/>
        <c:auto val="1"/>
        <c:lblAlgn val="ctr"/>
        <c:lblOffset val="100"/>
        <c:noMultiLvlLbl val="1"/>
      </c:catAx>
      <c:valAx>
        <c:axId val="4605831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79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5556391543E-2"/>
          <c:y val="0.22355711745951681"/>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5.0523034652292866E-8"/>
                  <c:y val="-3.880071624400179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7.1183823413505973E-2"/>
                      <c:h val="7.9894202084240043E-2"/>
                    </c:manualLayout>
                  </c15:layout>
                </c:ext>
                <c:ext xmlns:c16="http://schemas.microsoft.com/office/drawing/2014/chart" uri="{C3380CC4-5D6E-409C-BE32-E72D297353CC}">
                  <c16:uniqueId val="{00000002-58F0-46BD-A592-8F07C7EFC905}"/>
                </c:ext>
              </c:extLst>
            </c:dLbl>
            <c:dLbl>
              <c:idx val="1"/>
              <c:layout>
                <c:manualLayout>
                  <c:x val="-3.8498552414010807E-3"/>
                  <c:y val="-1.76364114586819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2B-40FB-92A6-3400A91555A2}"/>
                </c:ext>
              </c:extLst>
            </c:dLbl>
            <c:dLbl>
              <c:idx val="2"/>
              <c:layout>
                <c:manualLayout>
                  <c:x val="-7.7146653010627215E-3"/>
                  <c:y val="-2.30737888524459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BF-44D2-AE94-311D7DA7E3C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Q2'21</c:v>
                </c:pt>
                <c:pt idx="1">
                  <c:v>Q3'21</c:v>
                </c:pt>
                <c:pt idx="2">
                  <c:v>Q4'21</c:v>
                </c:pt>
                <c:pt idx="3">
                  <c:v>Q1'22</c:v>
                </c:pt>
                <c:pt idx="4">
                  <c:v>Q2'22</c:v>
                </c:pt>
              </c:strCache>
            </c:strRef>
          </c:cat>
          <c:val>
            <c:numRef>
              <c:f>'Chart Data'!$B$12:$B$16</c:f>
              <c:numCache>
                <c:formatCode>_("$"* #,##0_);_("$"* \(#,##0\);_("$"* "-"??_);_(@_)</c:formatCode>
                <c:ptCount val="5"/>
                <c:pt idx="0">
                  <c:v>-60125.469219999904</c:v>
                </c:pt>
                <c:pt idx="1">
                  <c:v>-202237.41565999988</c:v>
                </c:pt>
                <c:pt idx="2">
                  <c:v>414737.06348000013</c:v>
                </c:pt>
                <c:pt idx="3">
                  <c:v>694346.3532100002</c:v>
                </c:pt>
                <c:pt idx="4">
                  <c:v>281266.22036000004</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2.5864856126738031E-3"/>
                  <c:y val="-3.52706009722676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C-4E91-B032-D5849F768283}"/>
                </c:ext>
              </c:extLst>
            </c:dLbl>
            <c:dLbl>
              <c:idx val="1"/>
              <c:layout>
                <c:manualLayout>
                  <c:x val="2.5789810405294992E-3"/>
                  <c:y val="-3.52733784036379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E3-455A-AB4C-5C30335E328F}"/>
                </c:ext>
              </c:extLst>
            </c:dLbl>
            <c:dLbl>
              <c:idx val="2"/>
              <c:layout>
                <c:manualLayout>
                  <c:x val="1.277121270237918E-3"/>
                  <c:y val="-4.9382174278819177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4CE8-4B7D-B840-973777FCE9B6}"/>
                </c:ext>
              </c:extLst>
            </c:dLbl>
            <c:dLbl>
              <c:idx val="3"/>
              <c:layout>
                <c:manualLayout>
                  <c:x val="0"/>
                  <c:y val="-3.52733784036379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71-4EEB-BDC2-AFA1C3D7A5A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Q2'21</c:v>
                </c:pt>
                <c:pt idx="1">
                  <c:v>Q3'21</c:v>
                </c:pt>
                <c:pt idx="2">
                  <c:v>Q4'21</c:v>
                </c:pt>
                <c:pt idx="3">
                  <c:v>Q1'22</c:v>
                </c:pt>
                <c:pt idx="4">
                  <c:v>Q2'22</c:v>
                </c:pt>
              </c:strCache>
            </c:strRef>
          </c:cat>
          <c:val>
            <c:numRef>
              <c:f>'Chart Data'!$C$12:$C$16</c:f>
              <c:numCache>
                <c:formatCode>_("$"* #,##0_);_("$"* \(#,##0\);_("$"* "-"??_);_(@_)</c:formatCode>
                <c:ptCount val="5"/>
                <c:pt idx="0">
                  <c:v>-39329.733319999985</c:v>
                </c:pt>
                <c:pt idx="1">
                  <c:v>-67748.709499999983</c:v>
                </c:pt>
                <c:pt idx="2">
                  <c:v>24279.413630000003</c:v>
                </c:pt>
                <c:pt idx="3">
                  <c:v>65310.790919999999</c:v>
                </c:pt>
                <c:pt idx="4">
                  <c:v>13038.166210000003</c:v>
                </c:pt>
              </c:numCache>
            </c:numRef>
          </c:val>
          <c:extLst>
            <c:ext xmlns:c16="http://schemas.microsoft.com/office/drawing/2014/chart" uri="{C3380CC4-5D6E-409C-BE32-E72D297353CC}">
              <c16:uniqueId val="{00000001-2867-4CF4-9C78-0016572AF47E}"/>
            </c:ext>
          </c:extLst>
        </c:ser>
        <c:ser>
          <c:idx val="2"/>
          <c:order val="2"/>
          <c:tx>
            <c:strRef>
              <c:f>'Chart Data'!$E$11</c:f>
              <c:strCache>
                <c:ptCount val="1"/>
                <c:pt idx="0">
                  <c:v>Industrial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2.5665701609340302E-3"/>
                  <c:y val="-4.23274985980913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A2-4BD5-9DE3-C71E03E6A83D}"/>
                </c:ext>
              </c:extLst>
            </c:dLbl>
            <c:dLbl>
              <c:idx val="1"/>
              <c:layout>
                <c:manualLayout>
                  <c:x val="1.1545928065707383E-2"/>
                  <c:y val="-5.643712770268374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A2-4BD5-9DE3-C71E03E6A83D}"/>
                </c:ext>
              </c:extLst>
            </c:dLbl>
            <c:dLbl>
              <c:idx val="2"/>
              <c:layout>
                <c:manualLayout>
                  <c:x val="1.2832850804670268E-3"/>
                  <c:y val="-3.17460405632741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F0-46BD-A592-8F07C7EFC905}"/>
                </c:ext>
              </c:extLst>
            </c:dLbl>
            <c:dLbl>
              <c:idx val="3"/>
              <c:layout>
                <c:manualLayout>
                  <c:x val="0"/>
                  <c:y val="-3.17460405632741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2B-40FB-92A6-3400A91555A2}"/>
                </c:ext>
              </c:extLst>
            </c:dLbl>
            <c:dLbl>
              <c:idx val="4"/>
              <c:layout>
                <c:manualLayout>
                  <c:x val="0"/>
                  <c:y val="-1.76366892018189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F0-46BD-A592-8F07C7EFC90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Q2'21</c:v>
                </c:pt>
                <c:pt idx="1">
                  <c:v>Q3'21</c:v>
                </c:pt>
                <c:pt idx="2">
                  <c:v>Q4'21</c:v>
                </c:pt>
                <c:pt idx="3">
                  <c:v>Q1'22</c:v>
                </c:pt>
                <c:pt idx="4">
                  <c:v>Q2'22</c:v>
                </c:pt>
              </c:strCache>
            </c:strRef>
          </c:cat>
          <c:val>
            <c:numRef>
              <c:f>'Chart Data'!$E$12:$E$16</c:f>
              <c:numCache>
                <c:formatCode>_("$"* #,##0_);_("$"* \(#,##0\);_("$"* "-"??_);_(@_)</c:formatCode>
                <c:ptCount val="5"/>
                <c:pt idx="0">
                  <c:v>-47251.97576999999</c:v>
                </c:pt>
                <c:pt idx="1">
                  <c:v>-63278.899049999978</c:v>
                </c:pt>
                <c:pt idx="2">
                  <c:v>123411.24554999999</c:v>
                </c:pt>
                <c:pt idx="3">
                  <c:v>198025.63796000002</c:v>
                </c:pt>
                <c:pt idx="4">
                  <c:v>69355.017700000011</c:v>
                </c:pt>
              </c:numCache>
            </c:numRef>
          </c:val>
          <c:extLst>
            <c:ext xmlns:c16="http://schemas.microsoft.com/office/drawing/2014/chart" uri="{C3380CC4-5D6E-409C-BE32-E72D297353CC}">
              <c16:uniqueId val="{00000000-AA15-44B9-A6DA-8677A8A319FA}"/>
            </c:ext>
          </c:extLst>
        </c:ser>
        <c:ser>
          <c:idx val="3"/>
          <c:order val="3"/>
          <c:tx>
            <c:strRef>
              <c:f>'Chart Data'!$F$11</c:f>
              <c:strCache>
                <c:ptCount val="1"/>
                <c:pt idx="0">
                  <c:v>Street Lights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Q2'21</c:v>
                </c:pt>
                <c:pt idx="1">
                  <c:v>Q3'21</c:v>
                </c:pt>
                <c:pt idx="2">
                  <c:v>Q4'21</c:v>
                </c:pt>
                <c:pt idx="3">
                  <c:v>Q1'22</c:v>
                </c:pt>
                <c:pt idx="4">
                  <c:v>Q2'22</c:v>
                </c:pt>
              </c:strCache>
            </c:strRef>
          </c:cat>
          <c:val>
            <c:numRef>
              <c:f>'Chart Data'!$F$12:$F$16</c:f>
              <c:numCache>
                <c:formatCode>_("$"* #,##0_);_("$"* \(#,##0\);_("$"* "-"??_);_(@_)</c:formatCode>
                <c:ptCount val="5"/>
                <c:pt idx="0">
                  <c:v>1.0685600000000006</c:v>
                </c:pt>
                <c:pt idx="1">
                  <c:v>-2.8087499999999981</c:v>
                </c:pt>
                <c:pt idx="2">
                  <c:v>-3.8324999999999978</c:v>
                </c:pt>
                <c:pt idx="3">
                  <c:v>16.46688000000001</c:v>
                </c:pt>
                <c:pt idx="4">
                  <c:v>11.946560000000005</c:v>
                </c:pt>
              </c:numCache>
            </c:numRef>
          </c:val>
          <c:extLst>
            <c:ext xmlns:c16="http://schemas.microsoft.com/office/drawing/2014/chart" uri="{C3380CC4-5D6E-409C-BE32-E72D297353CC}">
              <c16:uniqueId val="{00000001-54BF-44D2-AE94-311D7DA7E3CB}"/>
            </c:ext>
          </c:extLst>
        </c:ser>
        <c:dLbls>
          <c:dLblPos val="outEnd"/>
          <c:showLegendKey val="0"/>
          <c:showVal val="1"/>
          <c:showCatName val="0"/>
          <c:showSerName val="0"/>
          <c:showPercent val="0"/>
          <c:showBubbleSize val="0"/>
        </c:dLbls>
        <c:gapWidth val="100"/>
        <c:overlap val="-24"/>
        <c:axId val="46058704"/>
        <c:axId val="46059488"/>
        <c:extLst/>
      </c:barChart>
      <c:catAx>
        <c:axId val="46058704"/>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9488"/>
        <c:crosses val="autoZero"/>
        <c:auto val="1"/>
        <c:lblAlgn val="ctr"/>
        <c:lblOffset val="100"/>
        <c:noMultiLvlLbl val="1"/>
      </c:catAx>
      <c:valAx>
        <c:axId val="460594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7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Data'!$D$27</c:f>
          <c:strCache>
            <c:ptCount val="1"/>
            <c:pt idx="0">
              <c:v>AVERAGE METERS/MONTH: 9,583</c:v>
            </c:pt>
          </c:strCache>
        </c:strRef>
      </c:tx>
      <c:layout>
        <c:manualLayout>
          <c:xMode val="edge"/>
          <c:yMode val="edge"/>
          <c:x val="0.19349835639477103"/>
          <c:y val="2.20613996284172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5474229798945036"/>
          <c:y val="0.21510985284142853"/>
          <c:w val="0.47549861121728704"/>
          <c:h val="0.6878701819575922"/>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46E-4BCA-AEC3-C956B3F5DE0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8CDE-4411-9073-E5F401C3903D}"/>
              </c:ext>
            </c:extLst>
          </c:dPt>
          <c:dLbls>
            <c:dLbl>
              <c:idx val="0"/>
              <c:layout>
                <c:manualLayout>
                  <c:x val="0.45583711744769767"/>
                  <c:y val="-0.1448745170898581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5.1779935275080907E-3"/>
                  <c:y val="-7.4906367041198503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2.84789644012945E-2"/>
                  <c:y val="-1.872659176029962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dLbl>
              <c:idx val="3"/>
              <c:layout>
                <c:manualLayout>
                  <c:x val="5.6620951507275183E-2"/>
                  <c:y val="0.1038671149252410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8CDE-4411-9073-E5F401C3903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Data'!$A$22:$A$25</c:f>
              <c:strCache>
                <c:ptCount val="4"/>
                <c:pt idx="0">
                  <c:v>Residential</c:v>
                </c:pt>
                <c:pt idx="1">
                  <c:v>Commercial</c:v>
                </c:pt>
                <c:pt idx="2">
                  <c:v>Industrial</c:v>
                </c:pt>
                <c:pt idx="3">
                  <c:v>Street Lights</c:v>
                </c:pt>
              </c:strCache>
            </c:strRef>
          </c:cat>
          <c:val>
            <c:numRef>
              <c:f>'Chart Data'!$B$22:$B$25</c:f>
              <c:numCache>
                <c:formatCode>_(* #,##0_);_(* \(#,##0\);_(* "-"??_);_(@_)</c:formatCode>
                <c:ptCount val="4"/>
                <c:pt idx="0">
                  <c:v>8721</c:v>
                </c:pt>
                <c:pt idx="1">
                  <c:v>798</c:v>
                </c:pt>
                <c:pt idx="2">
                  <c:v>63</c:v>
                </c:pt>
                <c:pt idx="3">
                  <c:v>1</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239400657442082"/>
          <c:y val="0.35489840455336341"/>
          <c:w val="0.2072500063705629"/>
          <c:h val="0.307169188121147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Data'!$D$35</c:f>
          <c:strCache>
            <c:ptCount val="1"/>
            <c:pt idx="0">
              <c:v>AVERAGE USAGE/MONTH: 7,382,202</c:v>
            </c:pt>
          </c:strCache>
        </c:strRef>
      </c:tx>
      <c:layout>
        <c:manualLayout>
          <c:xMode val="edge"/>
          <c:yMode val="edge"/>
          <c:x val="0.16879863701247871"/>
          <c:y val="1.922379922032521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5599514972909087"/>
          <c:y val="0.21885510665159499"/>
          <c:w val="0.47475352130691267"/>
          <c:h val="0.6841249567592802"/>
        </c:manualLayout>
      </c:layout>
      <c:pieChart>
        <c:varyColors val="1"/>
        <c:ser>
          <c:idx val="0"/>
          <c:order val="0"/>
          <c:tx>
            <c:strRef>
              <c:f>'Chart Data'!$B$30</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7AC-4377-9CEF-F86BE87A774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EBB9-4F51-A8F4-1A72BF649069}"/>
              </c:ext>
            </c:extLst>
          </c:dPt>
          <c:dLbls>
            <c:dLbl>
              <c:idx val="0"/>
              <c:layout>
                <c:manualLayout>
                  <c:x val="0.3392510037193589"/>
                  <c:y val="-0.1637697473326411"/>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4.6450850802832233E-2"/>
                  <c:y val="5.617975871309719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2.0337779415000024E-2"/>
                  <c:y val="4.4943806970477743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dLbl>
              <c:idx val="3"/>
              <c:layout>
                <c:manualLayout>
                  <c:x val="7.1794871794871706E-2"/>
                  <c:y val="0.104868882931114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EBB9-4F51-A8F4-1A72BF64906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Data'!$A$31:$A$34</c:f>
              <c:strCache>
                <c:ptCount val="4"/>
                <c:pt idx="0">
                  <c:v>Residential</c:v>
                </c:pt>
                <c:pt idx="1">
                  <c:v>Commercial</c:v>
                </c:pt>
                <c:pt idx="2">
                  <c:v>Industrial</c:v>
                </c:pt>
                <c:pt idx="3">
                  <c:v>Street Lights</c:v>
                </c:pt>
              </c:strCache>
            </c:strRef>
          </c:cat>
          <c:val>
            <c:numRef>
              <c:f>'Chart Data'!$B$31:$B$34</c:f>
              <c:numCache>
                <c:formatCode>_(* #,##0_);_(* \(#,##0\);_(* "-"??_);_(@_)</c:formatCode>
                <c:ptCount val="4"/>
                <c:pt idx="0">
                  <c:v>5511537.666666667</c:v>
                </c:pt>
                <c:pt idx="1">
                  <c:v>799709.66666666663</c:v>
                </c:pt>
                <c:pt idx="2">
                  <c:v>1070856</c:v>
                </c:pt>
                <c:pt idx="3">
                  <c:v>99</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399920009998758"/>
          <c:y val="0.34366264305563626"/>
          <c:w val="0.20330238720159979"/>
          <c:h val="0.30716909753484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9526</xdr:rowOff>
    </xdr:from>
    <xdr:to>
      <xdr:col>3</xdr:col>
      <xdr:colOff>2562225</xdr:colOff>
      <xdr:row>31</xdr:row>
      <xdr:rowOff>9526</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31</xdr:row>
      <xdr:rowOff>1</xdr:rowOff>
    </xdr:from>
    <xdr:to>
      <xdr:col>3</xdr:col>
      <xdr:colOff>2562225</xdr:colOff>
      <xdr:row>49</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0</xdr:rowOff>
    </xdr:from>
    <xdr:to>
      <xdr:col>2</xdr:col>
      <xdr:colOff>66675</xdr:colOff>
      <xdr:row>64</xdr:row>
      <xdr:rowOff>390525</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57150</xdr:colOff>
      <xdr:row>49</xdr:row>
      <xdr:rowOff>0</xdr:rowOff>
    </xdr:from>
    <xdr:to>
      <xdr:col>3</xdr:col>
      <xdr:colOff>2562226</xdr:colOff>
      <xdr:row>64</xdr:row>
      <xdr:rowOff>390526</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33</xdr:row>
      <xdr:rowOff>0</xdr:rowOff>
    </xdr:from>
    <xdr:to>
      <xdr:col>4</xdr:col>
      <xdr:colOff>304800</xdr:colOff>
      <xdr:row>34</xdr:row>
      <xdr:rowOff>114300</xdr:rowOff>
    </xdr:to>
    <xdr:sp macro="" textlink="">
      <xdr:nvSpPr>
        <xdr:cNvPr id="3" name="AutoShape 2" descr="Image result for carlisle ma town seal">
          <a:extLst>
            <a:ext uri="{FF2B5EF4-FFF2-40B4-BE49-F238E27FC236}">
              <a16:creationId xmlns:a16="http://schemas.microsoft.com/office/drawing/2014/main" id="{8AC3C1AA-94F5-4935-A13E-021CE7DA9137}"/>
            </a:ext>
          </a:extLst>
        </xdr:cNvPr>
        <xdr:cNvSpPr>
          <a:spLocks noChangeAspect="1" noChangeArrowheads="1"/>
        </xdr:cNvSpPr>
      </xdr:nvSpPr>
      <xdr:spPr bwMode="auto">
        <a:xfrm>
          <a:off x="3476625" y="21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33</xdr:row>
      <xdr:rowOff>0</xdr:rowOff>
    </xdr:from>
    <xdr:to>
      <xdr:col>4</xdr:col>
      <xdr:colOff>304800</xdr:colOff>
      <xdr:row>34</xdr:row>
      <xdr:rowOff>114300</xdr:rowOff>
    </xdr:to>
    <xdr:sp macro="" textlink="">
      <xdr:nvSpPr>
        <xdr:cNvPr id="2" name="AutoShape 2" descr="Image result for carlisle ma town seal">
          <a:extLst>
            <a:ext uri="{FF2B5EF4-FFF2-40B4-BE49-F238E27FC236}">
              <a16:creationId xmlns:a16="http://schemas.microsoft.com/office/drawing/2014/main" id="{9735D37F-F3AE-4670-BD18-7FBAC540E659}"/>
            </a:ext>
          </a:extLst>
        </xdr:cNvPr>
        <xdr:cNvSpPr>
          <a:spLocks noChangeAspect="1" noChangeArrowheads="1"/>
        </xdr:cNvSpPr>
      </xdr:nvSpPr>
      <xdr:spPr bwMode="auto">
        <a:xfrm>
          <a:off x="3476625" y="623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lonialpowergroup.com/franklin/" TargetMode="External"/><Relationship Id="rId2" Type="http://schemas.openxmlformats.org/officeDocument/2006/relationships/hyperlink" Target="https://www.greenenergyconsumers.org/greenpowered" TargetMode="External"/><Relationship Id="rId1" Type="http://schemas.openxmlformats.org/officeDocument/2006/relationships/hyperlink" Target="https://www9.nationalgridus.com/masselectric/home/energychoice/4_greenup_provider.as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2"/>
  <sheetViews>
    <sheetView tabSelected="1" workbookViewId="0">
      <selection sqref="A1:D1"/>
    </sheetView>
  </sheetViews>
  <sheetFormatPr defaultColWidth="9.140625" defaultRowHeight="15.75" x14ac:dyDescent="0.25"/>
  <cols>
    <col min="1" max="1" width="36.85546875" style="2" customWidth="1"/>
    <col min="2" max="2" width="37.5703125" style="2" customWidth="1"/>
    <col min="3" max="3" width="35.7109375" style="2" customWidth="1"/>
    <col min="4" max="4" width="38.7109375" style="2" customWidth="1"/>
    <col min="5" max="5" width="9.140625" style="18"/>
    <col min="6" max="6" width="52.28515625" style="2" customWidth="1"/>
    <col min="7" max="16384" width="9.140625" style="2"/>
  </cols>
  <sheetData>
    <row r="1" spans="1:6" x14ac:dyDescent="0.25">
      <c r="A1" s="123" t="s">
        <v>70</v>
      </c>
      <c r="B1" s="123"/>
      <c r="C1" s="123"/>
      <c r="D1" s="123"/>
    </row>
    <row r="2" spans="1:6" x14ac:dyDescent="0.25">
      <c r="A2" s="123" t="s">
        <v>66</v>
      </c>
      <c r="B2" s="123"/>
      <c r="C2" s="123"/>
      <c r="D2" s="123"/>
    </row>
    <row r="3" spans="1:6" ht="17.25" customHeight="1" x14ac:dyDescent="0.25">
      <c r="A3" s="122" t="s">
        <v>67</v>
      </c>
      <c r="B3" s="122"/>
      <c r="C3" s="122"/>
      <c r="D3" s="122"/>
    </row>
    <row r="4" spans="1:6" ht="78.75" customHeight="1" x14ac:dyDescent="0.25">
      <c r="A4" s="112" t="s">
        <v>65</v>
      </c>
      <c r="B4" s="112"/>
      <c r="C4" s="112"/>
      <c r="D4" s="112"/>
    </row>
    <row r="5" spans="1:6" ht="18" customHeight="1" x14ac:dyDescent="0.25">
      <c r="A5" s="127" t="s">
        <v>69</v>
      </c>
      <c r="B5" s="127"/>
      <c r="C5" s="127"/>
      <c r="D5" s="127"/>
      <c r="E5" s="2"/>
    </row>
    <row r="6" spans="1:6" ht="21.75" customHeight="1" x14ac:dyDescent="0.25">
      <c r="A6" s="124" t="s">
        <v>4</v>
      </c>
      <c r="B6" s="125"/>
      <c r="C6" s="125"/>
      <c r="D6" s="126"/>
    </row>
    <row r="7" spans="1:6" s="13" customFormat="1" x14ac:dyDescent="0.25">
      <c r="A7" s="113" t="s">
        <v>11</v>
      </c>
      <c r="B7" s="114"/>
      <c r="C7" s="114" t="s">
        <v>41</v>
      </c>
      <c r="D7" s="117"/>
      <c r="E7" s="19"/>
    </row>
    <row r="8" spans="1:6" x14ac:dyDescent="0.25">
      <c r="A8" s="115" t="s">
        <v>0</v>
      </c>
      <c r="B8" s="116"/>
      <c r="C8" s="116" t="s">
        <v>47</v>
      </c>
      <c r="D8" s="118"/>
    </row>
    <row r="9" spans="1:6" s="29" customFormat="1" x14ac:dyDescent="0.25">
      <c r="A9" s="107" t="s">
        <v>50</v>
      </c>
      <c r="B9" s="108"/>
      <c r="C9" s="108" t="s">
        <v>42</v>
      </c>
      <c r="D9" s="119"/>
      <c r="E9" s="27"/>
      <c r="F9" s="28"/>
    </row>
    <row r="10" spans="1:6" s="26" customFormat="1" x14ac:dyDescent="0.25">
      <c r="A10" s="109"/>
      <c r="B10" s="110"/>
      <c r="C10" s="120" t="s">
        <v>46</v>
      </c>
      <c r="D10" s="121"/>
      <c r="E10" s="24"/>
      <c r="F10" s="25"/>
    </row>
    <row r="11" spans="1:6" x14ac:dyDescent="0.25">
      <c r="A11" s="1"/>
      <c r="B11" s="1"/>
      <c r="C11" s="1"/>
      <c r="E11" s="2"/>
    </row>
    <row r="12" spans="1:6" ht="24" customHeight="1" x14ac:dyDescent="0.25">
      <c r="A12" s="12" t="s">
        <v>60</v>
      </c>
      <c r="C12" s="96" t="s">
        <v>15</v>
      </c>
      <c r="D12" s="96" t="s">
        <v>57</v>
      </c>
      <c r="E12" s="2"/>
    </row>
    <row r="13" spans="1:6" ht="76.5" customHeight="1" x14ac:dyDescent="0.25">
      <c r="A13" s="112" t="s">
        <v>61</v>
      </c>
      <c r="B13" s="112"/>
      <c r="C13" s="112"/>
      <c r="D13" s="112"/>
      <c r="E13" s="2"/>
      <c r="F13" s="14"/>
    </row>
    <row r="14" spans="1:6" ht="33.75" customHeight="1" x14ac:dyDescent="0.25"/>
    <row r="15" spans="1:6" ht="27" customHeight="1" x14ac:dyDescent="0.25"/>
    <row r="53" spans="6:6" s="18" customFormat="1" x14ac:dyDescent="0.25"/>
    <row r="54" spans="6:6" x14ac:dyDescent="0.25">
      <c r="F54" s="2" t="s">
        <v>7</v>
      </c>
    </row>
    <row r="65" spans="1:4" ht="31.5" customHeight="1" x14ac:dyDescent="0.25">
      <c r="A65" s="111"/>
      <c r="B65" s="111"/>
      <c r="C65" s="111"/>
      <c r="D65" s="111"/>
    </row>
    <row r="68" spans="1:4" s="18" customFormat="1" x14ac:dyDescent="0.25">
      <c r="A68" s="20"/>
      <c r="B68" s="20"/>
      <c r="C68" s="20"/>
      <c r="D68" s="20"/>
    </row>
    <row r="69" spans="1:4" s="18" customFormat="1" x14ac:dyDescent="0.25">
      <c r="A69" s="20"/>
      <c r="B69" s="20"/>
      <c r="C69" s="20"/>
      <c r="D69" s="20"/>
    </row>
    <row r="72" spans="1:4" x14ac:dyDescent="0.25">
      <c r="A72" s="2" t="s">
        <v>7</v>
      </c>
    </row>
  </sheetData>
  <mergeCells count="15">
    <mergeCell ref="A3:D3"/>
    <mergeCell ref="A1:D1"/>
    <mergeCell ref="A4:D4"/>
    <mergeCell ref="A2:D2"/>
    <mergeCell ref="A6:D6"/>
    <mergeCell ref="A5:D5"/>
    <mergeCell ref="A9:B10"/>
    <mergeCell ref="A65:D65"/>
    <mergeCell ref="A13:D13"/>
    <mergeCell ref="A7:B7"/>
    <mergeCell ref="A8:B8"/>
    <mergeCell ref="C7:D7"/>
    <mergeCell ref="C8:D8"/>
    <mergeCell ref="C9:D9"/>
    <mergeCell ref="C10:D10"/>
  </mergeCells>
  <hyperlinks>
    <hyperlink ref="C12" r:id="rId1" display="Click to NGRID GreenUp Info" xr:uid="{78F5E24D-6E76-4034-8505-3041279DA0CA}"/>
    <hyperlink ref="D12" r:id="rId2" xr:uid="{BF560AC4-8CE8-4FB5-BD0C-A7EA8FE7E30A}"/>
    <hyperlink ref="A5:D5" r:id="rId3" display="Click here for more information about the Program" xr:uid="{1E49FF3A-2906-4A67-8633-15F6D821DC06}"/>
  </hyperlinks>
  <printOptions horizontalCentered="1"/>
  <pageMargins left="0.25" right="0.25" top="0.25" bottom="0" header="0.05" footer="0.05"/>
  <pageSetup scale="63"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22A7-064E-4273-87E8-6CE249864792}">
  <dimension ref="A1:AY35"/>
  <sheetViews>
    <sheetView zoomScale="80" zoomScaleNormal="80" workbookViewId="0">
      <selection sqref="A1:N1"/>
    </sheetView>
  </sheetViews>
  <sheetFormatPr defaultColWidth="9.140625" defaultRowHeight="15" x14ac:dyDescent="0.25"/>
  <cols>
    <col min="1" max="1" width="13.7109375" style="46" customWidth="1"/>
    <col min="2" max="2" width="12" style="46" customWidth="1"/>
    <col min="3" max="3" width="14.42578125" style="46" customWidth="1"/>
    <col min="4" max="4" width="12" style="46" customWidth="1"/>
    <col min="5" max="5" width="12.140625" style="46" customWidth="1"/>
    <col min="6" max="7" width="12.28515625" style="46" customWidth="1"/>
    <col min="8" max="9" width="10.5703125" style="46" customWidth="1"/>
    <col min="10" max="11" width="11.7109375" style="46" customWidth="1"/>
    <col min="12" max="12" width="13" style="46" customWidth="1"/>
    <col min="13" max="13" width="17.42578125" style="46" bestFit="1" customWidth="1"/>
    <col min="14" max="14" width="17.140625" style="46" bestFit="1" customWidth="1"/>
    <col min="15" max="15" width="2.85546875" style="46" customWidth="1"/>
    <col min="16" max="16" width="15.42578125" style="46" customWidth="1"/>
    <col min="17" max="17" width="12.140625" style="46" customWidth="1"/>
    <col min="18" max="18" width="9.7109375" style="46" bestFit="1" customWidth="1"/>
    <col min="19" max="19" width="11.5703125" style="46" bestFit="1" customWidth="1"/>
    <col min="20" max="20" width="14" style="46" customWidth="1"/>
    <col min="21" max="22" width="11.5703125" style="46" customWidth="1"/>
    <col min="23" max="23" width="13.42578125" style="46" customWidth="1"/>
    <col min="24" max="25" width="10.42578125" style="46" customWidth="1"/>
    <col min="26" max="26" width="11.85546875" style="46" customWidth="1"/>
    <col min="27" max="28" width="10.42578125" style="46" customWidth="1"/>
    <col min="29" max="29" width="11.28515625" style="46" bestFit="1" customWidth="1"/>
    <col min="30" max="30" width="14.28515625" style="46" customWidth="1"/>
    <col min="31" max="32" width="9.140625" style="46"/>
    <col min="33" max="33" width="13.7109375" style="46" customWidth="1"/>
    <col min="34" max="36" width="9.140625" style="46"/>
    <col min="37" max="37" width="13.7109375" style="46" customWidth="1"/>
    <col min="38" max="40" width="9.140625" style="46"/>
    <col min="41" max="41" width="13.85546875" style="46" customWidth="1"/>
    <col min="42" max="44" width="9.140625" style="46"/>
    <col min="45" max="45" width="13.5703125" style="46" customWidth="1"/>
    <col min="46" max="48" width="9.140625" style="46"/>
    <col min="49" max="49" width="11.85546875" style="46" customWidth="1"/>
    <col min="50" max="51" width="12.85546875" style="46" customWidth="1"/>
    <col min="52" max="16384" width="9.140625" style="46"/>
  </cols>
  <sheetData>
    <row r="1" spans="1:51" ht="24" customHeight="1" x14ac:dyDescent="0.35">
      <c r="A1" s="140" t="s">
        <v>72</v>
      </c>
      <c r="B1" s="140"/>
      <c r="C1" s="140"/>
      <c r="D1" s="140"/>
      <c r="E1" s="140"/>
      <c r="F1" s="140"/>
      <c r="G1" s="140"/>
      <c r="H1" s="140"/>
      <c r="I1" s="140"/>
      <c r="J1" s="140"/>
      <c r="K1" s="140"/>
      <c r="L1" s="140"/>
      <c r="M1" s="140"/>
      <c r="N1" s="140"/>
      <c r="O1" s="47"/>
      <c r="P1" s="140" t="str">
        <f>+A1</f>
        <v>TOWN OF FRANKLIN COMMUNITY CHOICE POWER SUPPLY PROGRAM (NGRID)</v>
      </c>
      <c r="Q1" s="140"/>
      <c r="R1" s="140"/>
      <c r="S1" s="140"/>
      <c r="T1" s="140"/>
      <c r="U1" s="140"/>
      <c r="V1" s="140"/>
      <c r="W1" s="140"/>
      <c r="X1" s="140"/>
      <c r="Y1" s="140"/>
      <c r="Z1" s="140"/>
      <c r="AA1" s="140"/>
      <c r="AB1" s="140"/>
      <c r="AC1" s="140"/>
      <c r="AD1" s="74"/>
      <c r="AF1" s="134" t="s">
        <v>7</v>
      </c>
      <c r="AG1" s="134"/>
      <c r="AH1" s="134"/>
      <c r="AI1" s="134"/>
      <c r="AJ1" s="134"/>
      <c r="AK1" s="134"/>
      <c r="AL1" s="134"/>
      <c r="AM1" s="134"/>
      <c r="AN1" s="134"/>
      <c r="AO1" s="134"/>
      <c r="AP1" s="134"/>
      <c r="AQ1" s="134"/>
      <c r="AR1" s="134"/>
      <c r="AS1" s="134"/>
      <c r="AT1" s="134"/>
      <c r="AU1" s="134"/>
      <c r="AV1" s="134"/>
      <c r="AW1" s="134"/>
      <c r="AX1" s="134"/>
      <c r="AY1" s="134"/>
    </row>
    <row r="2" spans="1:51" ht="24" customHeight="1" x14ac:dyDescent="0.35">
      <c r="A2" s="140" t="s">
        <v>43</v>
      </c>
      <c r="B2" s="140"/>
      <c r="C2" s="140"/>
      <c r="D2" s="140"/>
      <c r="E2" s="140"/>
      <c r="F2" s="140"/>
      <c r="G2" s="140"/>
      <c r="H2" s="140"/>
      <c r="I2" s="140"/>
      <c r="J2" s="140"/>
      <c r="K2" s="140"/>
      <c r="L2" s="140"/>
      <c r="M2" s="140"/>
      <c r="N2" s="140"/>
      <c r="O2" s="47"/>
      <c r="P2" s="140" t="str">
        <f>+A2</f>
        <v>PRODUCT DETAIL REPORT</v>
      </c>
      <c r="Q2" s="140"/>
      <c r="R2" s="140"/>
      <c r="S2" s="140"/>
      <c r="T2" s="140"/>
      <c r="U2" s="140"/>
      <c r="V2" s="140"/>
      <c r="W2" s="140"/>
      <c r="X2" s="140"/>
      <c r="Y2" s="140"/>
      <c r="Z2" s="140"/>
      <c r="AA2" s="140"/>
      <c r="AB2" s="140"/>
      <c r="AC2" s="140"/>
      <c r="AD2" s="74"/>
      <c r="AF2" s="134" t="s">
        <v>7</v>
      </c>
      <c r="AG2" s="134"/>
      <c r="AH2" s="134"/>
      <c r="AI2" s="134"/>
      <c r="AJ2" s="134"/>
      <c r="AK2" s="134"/>
      <c r="AL2" s="134"/>
      <c r="AM2" s="134"/>
      <c r="AN2" s="134"/>
      <c r="AO2" s="134"/>
      <c r="AP2" s="134"/>
      <c r="AQ2" s="134"/>
      <c r="AR2" s="134"/>
      <c r="AS2" s="134"/>
      <c r="AT2" s="134"/>
      <c r="AU2" s="134"/>
      <c r="AV2" s="134"/>
      <c r="AW2" s="134"/>
      <c r="AX2" s="134"/>
      <c r="AY2" s="134"/>
    </row>
    <row r="4" spans="1:51" ht="23.25" x14ac:dyDescent="0.35">
      <c r="A4" s="128"/>
      <c r="B4" s="129"/>
      <c r="C4" s="129"/>
      <c r="D4" s="129"/>
      <c r="E4" s="129"/>
      <c r="F4" s="129"/>
      <c r="G4" s="129"/>
      <c r="H4" s="129"/>
      <c r="I4" s="129"/>
      <c r="J4" s="129"/>
      <c r="K4" s="129"/>
      <c r="L4" s="129"/>
      <c r="M4" s="129"/>
      <c r="N4" s="130"/>
      <c r="O4" s="47"/>
      <c r="P4" s="131"/>
      <c r="Q4" s="132"/>
      <c r="R4" s="132"/>
      <c r="S4" s="132"/>
      <c r="T4" s="132"/>
      <c r="U4" s="132"/>
      <c r="V4" s="132"/>
      <c r="W4" s="132"/>
      <c r="X4" s="132"/>
      <c r="Y4" s="132"/>
      <c r="Z4" s="132"/>
      <c r="AA4" s="132"/>
      <c r="AB4" s="132"/>
      <c r="AC4" s="132"/>
      <c r="AD4" s="133"/>
      <c r="AF4" s="134">
        <f>A4</f>
        <v>0</v>
      </c>
      <c r="AG4" s="134"/>
      <c r="AH4" s="134"/>
      <c r="AI4" s="134"/>
      <c r="AJ4" s="134"/>
      <c r="AK4" s="134"/>
      <c r="AL4" s="134"/>
      <c r="AM4" s="134"/>
      <c r="AN4" s="134"/>
      <c r="AO4" s="134"/>
      <c r="AP4" s="134"/>
      <c r="AQ4" s="134"/>
      <c r="AR4" s="134"/>
      <c r="AS4" s="134"/>
      <c r="AT4" s="134"/>
      <c r="AU4" s="134"/>
      <c r="AV4" s="134"/>
      <c r="AW4" s="134"/>
      <c r="AX4" s="134"/>
      <c r="AY4" s="134"/>
    </row>
    <row r="5" spans="1:51" ht="15" customHeight="1" x14ac:dyDescent="0.25">
      <c r="A5" s="35"/>
      <c r="B5" s="35"/>
      <c r="C5" s="35"/>
      <c r="D5" s="35"/>
      <c r="E5" s="35"/>
      <c r="F5" s="35"/>
      <c r="G5" s="35"/>
      <c r="H5" s="35"/>
      <c r="I5" s="35"/>
      <c r="J5" s="35"/>
      <c r="K5" s="35"/>
      <c r="L5" s="35"/>
      <c r="M5" s="35"/>
      <c r="N5" s="35"/>
      <c r="P5" s="48"/>
      <c r="Q5" s="135" t="s">
        <v>18</v>
      </c>
      <c r="R5" s="136"/>
      <c r="S5" s="137"/>
      <c r="T5" s="135" t="s">
        <v>31</v>
      </c>
      <c r="U5" s="136"/>
      <c r="V5" s="137"/>
      <c r="W5" s="135" t="s">
        <v>32</v>
      </c>
      <c r="X5" s="136"/>
      <c r="Y5" s="137"/>
      <c r="Z5" s="135" t="s">
        <v>33</v>
      </c>
      <c r="AA5" s="136"/>
      <c r="AB5" s="137"/>
      <c r="AC5" s="36" t="s">
        <v>19</v>
      </c>
      <c r="AD5" s="138" t="s">
        <v>20</v>
      </c>
    </row>
    <row r="6" spans="1:51" s="42" customFormat="1" ht="30" x14ac:dyDescent="0.25">
      <c r="A6" s="37" t="s">
        <v>21</v>
      </c>
      <c r="B6" s="37" t="s">
        <v>22</v>
      </c>
      <c r="C6" s="37" t="s">
        <v>23</v>
      </c>
      <c r="D6" s="37" t="s">
        <v>34</v>
      </c>
      <c r="E6" s="37" t="s">
        <v>35</v>
      </c>
      <c r="F6" s="37" t="s">
        <v>58</v>
      </c>
      <c r="G6" s="37" t="s">
        <v>59</v>
      </c>
      <c r="H6" s="37" t="s">
        <v>36</v>
      </c>
      <c r="I6" s="37" t="s">
        <v>37</v>
      </c>
      <c r="J6" s="37" t="s">
        <v>24</v>
      </c>
      <c r="K6" s="37" t="s">
        <v>25</v>
      </c>
      <c r="L6" s="37" t="s">
        <v>0</v>
      </c>
      <c r="M6" s="37" t="s">
        <v>26</v>
      </c>
      <c r="N6" s="37" t="s">
        <v>27</v>
      </c>
      <c r="O6" s="38"/>
      <c r="P6" s="39" t="s">
        <v>21</v>
      </c>
      <c r="Q6" s="49" t="s">
        <v>28</v>
      </c>
      <c r="R6" s="50" t="s">
        <v>29</v>
      </c>
      <c r="S6" s="51" t="s">
        <v>30</v>
      </c>
      <c r="T6" s="52" t="s">
        <v>28</v>
      </c>
      <c r="U6" s="50" t="s">
        <v>29</v>
      </c>
      <c r="V6" s="51" t="s">
        <v>30</v>
      </c>
      <c r="W6" s="52" t="s">
        <v>38</v>
      </c>
      <c r="X6" s="50" t="s">
        <v>29</v>
      </c>
      <c r="Y6" s="51" t="s">
        <v>30</v>
      </c>
      <c r="Z6" s="52" t="s">
        <v>28</v>
      </c>
      <c r="AA6" s="50" t="s">
        <v>29</v>
      </c>
      <c r="AB6" s="51" t="s">
        <v>30</v>
      </c>
      <c r="AC6" s="51" t="s">
        <v>30</v>
      </c>
      <c r="AD6" s="139"/>
    </row>
    <row r="7" spans="1:51" s="42" customFormat="1" x14ac:dyDescent="0.25">
      <c r="A7" s="40">
        <v>44896</v>
      </c>
      <c r="B7" s="53"/>
      <c r="C7" s="53"/>
      <c r="D7" s="53"/>
      <c r="E7" s="53"/>
      <c r="F7" s="53"/>
      <c r="G7" s="53"/>
      <c r="H7" s="92"/>
      <c r="I7" s="92"/>
      <c r="J7" s="54">
        <f t="shared" ref="J7:J18" si="0">B7+D7+F7+H7</f>
        <v>0</v>
      </c>
      <c r="K7" s="54">
        <f t="shared" ref="K7:K18" si="1">C7+E7+G7+I7</f>
        <v>0</v>
      </c>
      <c r="L7" s="55" t="s">
        <v>17</v>
      </c>
      <c r="M7" s="41" t="s">
        <v>39</v>
      </c>
      <c r="N7" s="41" t="s">
        <v>40</v>
      </c>
      <c r="O7" s="38"/>
      <c r="P7" s="56">
        <f t="shared" ref="P7:P18" si="2">A7</f>
        <v>44896</v>
      </c>
      <c r="Q7" s="57"/>
      <c r="R7" s="55"/>
      <c r="S7" s="58">
        <f t="shared" ref="S7:S18" si="3">(Q7-R7)*C7</f>
        <v>0</v>
      </c>
      <c r="T7" s="57"/>
      <c r="U7" s="55"/>
      <c r="V7" s="59">
        <f t="shared" ref="V7:V18" si="4">(T7-U7)*E7</f>
        <v>0</v>
      </c>
      <c r="W7" s="60"/>
      <c r="X7" s="55"/>
      <c r="Y7" s="58">
        <f t="shared" ref="Y7:Y18" si="5">(W7-X7)*G7</f>
        <v>0</v>
      </c>
      <c r="Z7" s="57"/>
      <c r="AA7" s="55"/>
      <c r="AB7" s="58">
        <f t="shared" ref="AB7:AB18" si="6">(Z7-AA7)*I7</f>
        <v>0</v>
      </c>
      <c r="AC7" s="61">
        <f t="shared" ref="AC7:AC18" si="7">AB7+Y7+S7+V7</f>
        <v>0</v>
      </c>
      <c r="AD7" s="62">
        <f t="shared" ref="AD7:AD18" si="8">IFERROR(C7/B7,0)</f>
        <v>0</v>
      </c>
    </row>
    <row r="8" spans="1:51" s="42" customFormat="1" x14ac:dyDescent="0.25">
      <c r="A8" s="40">
        <v>44866</v>
      </c>
      <c r="B8" s="53"/>
      <c r="C8" s="53"/>
      <c r="D8" s="53"/>
      <c r="E8" s="53"/>
      <c r="F8" s="53"/>
      <c r="G8" s="53"/>
      <c r="H8" s="92"/>
      <c r="I8" s="92"/>
      <c r="J8" s="54">
        <f t="shared" si="0"/>
        <v>0</v>
      </c>
      <c r="K8" s="54">
        <f t="shared" si="1"/>
        <v>0</v>
      </c>
      <c r="L8" s="55" t="s">
        <v>17</v>
      </c>
      <c r="M8" s="41" t="s">
        <v>39</v>
      </c>
      <c r="N8" s="41" t="s">
        <v>40</v>
      </c>
      <c r="O8" s="38"/>
      <c r="P8" s="56">
        <f t="shared" si="2"/>
        <v>44866</v>
      </c>
      <c r="Q8" s="57"/>
      <c r="R8" s="55"/>
      <c r="S8" s="58">
        <f t="shared" si="3"/>
        <v>0</v>
      </c>
      <c r="T8" s="57"/>
      <c r="U8" s="55"/>
      <c r="V8" s="59">
        <f t="shared" si="4"/>
        <v>0</v>
      </c>
      <c r="W8" s="60"/>
      <c r="X8" s="55"/>
      <c r="Y8" s="58">
        <f t="shared" si="5"/>
        <v>0</v>
      </c>
      <c r="Z8" s="57"/>
      <c r="AA8" s="55"/>
      <c r="AB8" s="58">
        <f t="shared" si="6"/>
        <v>0</v>
      </c>
      <c r="AC8" s="61">
        <f t="shared" si="7"/>
        <v>0</v>
      </c>
      <c r="AD8" s="62">
        <f t="shared" si="8"/>
        <v>0</v>
      </c>
    </row>
    <row r="9" spans="1:51" s="42" customFormat="1" x14ac:dyDescent="0.25">
      <c r="A9" s="40">
        <v>44835</v>
      </c>
      <c r="B9" s="53"/>
      <c r="C9" s="53"/>
      <c r="D9" s="53"/>
      <c r="E9" s="53"/>
      <c r="F9" s="53"/>
      <c r="G9" s="53"/>
      <c r="H9" s="92"/>
      <c r="I9" s="92"/>
      <c r="J9" s="54">
        <f t="shared" si="0"/>
        <v>0</v>
      </c>
      <c r="K9" s="54">
        <f t="shared" si="1"/>
        <v>0</v>
      </c>
      <c r="L9" s="55" t="s">
        <v>17</v>
      </c>
      <c r="M9" s="41" t="s">
        <v>39</v>
      </c>
      <c r="N9" s="41" t="s">
        <v>40</v>
      </c>
      <c r="O9" s="38"/>
      <c r="P9" s="56">
        <f t="shared" si="2"/>
        <v>44835</v>
      </c>
      <c r="Q9" s="57"/>
      <c r="R9" s="55"/>
      <c r="S9" s="58">
        <f t="shared" si="3"/>
        <v>0</v>
      </c>
      <c r="T9" s="57"/>
      <c r="U9" s="55"/>
      <c r="V9" s="59">
        <f t="shared" si="4"/>
        <v>0</v>
      </c>
      <c r="W9" s="60"/>
      <c r="X9" s="55"/>
      <c r="Y9" s="58">
        <f t="shared" si="5"/>
        <v>0</v>
      </c>
      <c r="Z9" s="57"/>
      <c r="AA9" s="55"/>
      <c r="AB9" s="58">
        <f t="shared" si="6"/>
        <v>0</v>
      </c>
      <c r="AC9" s="61">
        <f t="shared" si="7"/>
        <v>0</v>
      </c>
      <c r="AD9" s="62">
        <f t="shared" si="8"/>
        <v>0</v>
      </c>
    </row>
    <row r="10" spans="1:51" s="42" customFormat="1" x14ac:dyDescent="0.25">
      <c r="A10" s="40">
        <v>44805</v>
      </c>
      <c r="B10" s="53"/>
      <c r="C10" s="53"/>
      <c r="D10" s="53"/>
      <c r="E10" s="53"/>
      <c r="F10" s="53"/>
      <c r="G10" s="53"/>
      <c r="H10" s="92"/>
      <c r="I10" s="92"/>
      <c r="J10" s="54">
        <f t="shared" si="0"/>
        <v>0</v>
      </c>
      <c r="K10" s="54">
        <f t="shared" si="1"/>
        <v>0</v>
      </c>
      <c r="L10" s="55" t="s">
        <v>17</v>
      </c>
      <c r="M10" s="41" t="s">
        <v>39</v>
      </c>
      <c r="N10" s="41" t="s">
        <v>40</v>
      </c>
      <c r="O10" s="38"/>
      <c r="P10" s="56">
        <f t="shared" si="2"/>
        <v>44805</v>
      </c>
      <c r="Q10" s="57"/>
      <c r="R10" s="55"/>
      <c r="S10" s="58">
        <f t="shared" si="3"/>
        <v>0</v>
      </c>
      <c r="T10" s="57"/>
      <c r="U10" s="55"/>
      <c r="V10" s="59">
        <f t="shared" si="4"/>
        <v>0</v>
      </c>
      <c r="W10" s="60"/>
      <c r="X10" s="55"/>
      <c r="Y10" s="58">
        <f t="shared" si="5"/>
        <v>0</v>
      </c>
      <c r="Z10" s="57"/>
      <c r="AA10" s="55"/>
      <c r="AB10" s="58">
        <f t="shared" si="6"/>
        <v>0</v>
      </c>
      <c r="AC10" s="61">
        <f t="shared" si="7"/>
        <v>0</v>
      </c>
      <c r="AD10" s="62">
        <f t="shared" si="8"/>
        <v>0</v>
      </c>
    </row>
    <row r="11" spans="1:51" s="42" customFormat="1" x14ac:dyDescent="0.25">
      <c r="A11" s="40">
        <v>44774</v>
      </c>
      <c r="B11" s="53"/>
      <c r="C11" s="53"/>
      <c r="D11" s="53"/>
      <c r="E11" s="53"/>
      <c r="F11" s="53"/>
      <c r="G11" s="53"/>
      <c r="H11" s="92"/>
      <c r="I11" s="92"/>
      <c r="J11" s="54">
        <f t="shared" si="0"/>
        <v>0</v>
      </c>
      <c r="K11" s="54">
        <f t="shared" si="1"/>
        <v>0</v>
      </c>
      <c r="L11" s="55" t="s">
        <v>17</v>
      </c>
      <c r="M11" s="41" t="s">
        <v>39</v>
      </c>
      <c r="N11" s="41" t="s">
        <v>40</v>
      </c>
      <c r="O11" s="38"/>
      <c r="P11" s="56">
        <f t="shared" si="2"/>
        <v>44774</v>
      </c>
      <c r="Q11" s="57"/>
      <c r="R11" s="55"/>
      <c r="S11" s="58">
        <f t="shared" si="3"/>
        <v>0</v>
      </c>
      <c r="T11" s="57"/>
      <c r="U11" s="55"/>
      <c r="V11" s="59">
        <f t="shared" si="4"/>
        <v>0</v>
      </c>
      <c r="W11" s="60"/>
      <c r="X11" s="55"/>
      <c r="Y11" s="58">
        <f t="shared" si="5"/>
        <v>0</v>
      </c>
      <c r="Z11" s="57"/>
      <c r="AA11" s="55"/>
      <c r="AB11" s="58">
        <f t="shared" si="6"/>
        <v>0</v>
      </c>
      <c r="AC11" s="61">
        <f t="shared" si="7"/>
        <v>0</v>
      </c>
      <c r="AD11" s="62">
        <f t="shared" si="8"/>
        <v>0</v>
      </c>
    </row>
    <row r="12" spans="1:51" s="42" customFormat="1" x14ac:dyDescent="0.25">
      <c r="A12" s="40">
        <v>44743</v>
      </c>
      <c r="B12" s="53"/>
      <c r="C12" s="53"/>
      <c r="D12" s="53"/>
      <c r="E12" s="53"/>
      <c r="F12" s="53"/>
      <c r="G12" s="53"/>
      <c r="H12" s="92"/>
      <c r="I12" s="92"/>
      <c r="J12" s="54">
        <f t="shared" si="0"/>
        <v>0</v>
      </c>
      <c r="K12" s="54">
        <f t="shared" si="1"/>
        <v>0</v>
      </c>
      <c r="L12" s="55" t="s">
        <v>17</v>
      </c>
      <c r="M12" s="41" t="s">
        <v>39</v>
      </c>
      <c r="N12" s="41" t="s">
        <v>40</v>
      </c>
      <c r="O12" s="38"/>
      <c r="P12" s="56">
        <f t="shared" si="2"/>
        <v>44743</v>
      </c>
      <c r="Q12" s="57"/>
      <c r="R12" s="55"/>
      <c r="S12" s="58">
        <f t="shared" si="3"/>
        <v>0</v>
      </c>
      <c r="T12" s="57"/>
      <c r="U12" s="55"/>
      <c r="V12" s="59">
        <f t="shared" si="4"/>
        <v>0</v>
      </c>
      <c r="W12" s="60"/>
      <c r="X12" s="55"/>
      <c r="Y12" s="58">
        <f t="shared" si="5"/>
        <v>0</v>
      </c>
      <c r="Z12" s="57"/>
      <c r="AA12" s="55"/>
      <c r="AB12" s="58">
        <f t="shared" si="6"/>
        <v>0</v>
      </c>
      <c r="AC12" s="61">
        <f t="shared" si="7"/>
        <v>0</v>
      </c>
      <c r="AD12" s="62">
        <f t="shared" si="8"/>
        <v>0</v>
      </c>
    </row>
    <row r="13" spans="1:51" s="42" customFormat="1" x14ac:dyDescent="0.25">
      <c r="A13" s="40">
        <v>44713</v>
      </c>
      <c r="B13" s="53">
        <v>8596</v>
      </c>
      <c r="C13" s="53">
        <v>6429427</v>
      </c>
      <c r="D13" s="53">
        <v>791</v>
      </c>
      <c r="E13" s="53">
        <v>856632</v>
      </c>
      <c r="F13" s="53">
        <v>57</v>
      </c>
      <c r="G13" s="53">
        <v>1089308</v>
      </c>
      <c r="H13" s="92"/>
      <c r="I13" s="92"/>
      <c r="J13" s="54">
        <f t="shared" si="0"/>
        <v>9444</v>
      </c>
      <c r="K13" s="54">
        <f t="shared" si="1"/>
        <v>8375367</v>
      </c>
      <c r="L13" s="55" t="s">
        <v>17</v>
      </c>
      <c r="M13" s="41" t="s">
        <v>39</v>
      </c>
      <c r="N13" s="41" t="s">
        <v>40</v>
      </c>
      <c r="O13" s="38"/>
      <c r="P13" s="56">
        <f t="shared" si="2"/>
        <v>44713</v>
      </c>
      <c r="Q13" s="57">
        <v>0.11491</v>
      </c>
      <c r="R13" s="55">
        <v>0.10725</v>
      </c>
      <c r="S13" s="58">
        <f t="shared" si="3"/>
        <v>49249.410819999997</v>
      </c>
      <c r="T13" s="57">
        <v>0.1037</v>
      </c>
      <c r="U13" s="55">
        <v>0.10725</v>
      </c>
      <c r="V13" s="59">
        <f t="shared" si="4"/>
        <v>-3041.0435999999982</v>
      </c>
      <c r="W13" s="60">
        <v>0.11223</v>
      </c>
      <c r="X13" s="55">
        <v>0.10725</v>
      </c>
      <c r="Y13" s="58">
        <f t="shared" si="5"/>
        <v>5424.7538399999985</v>
      </c>
      <c r="Z13" s="57"/>
      <c r="AA13" s="55"/>
      <c r="AB13" s="58">
        <f t="shared" si="6"/>
        <v>0</v>
      </c>
      <c r="AC13" s="61">
        <f t="shared" si="7"/>
        <v>51633.121059999998</v>
      </c>
      <c r="AD13" s="62">
        <f t="shared" si="8"/>
        <v>747.9556770590973</v>
      </c>
    </row>
    <row r="14" spans="1:51" s="42" customFormat="1" x14ac:dyDescent="0.25">
      <c r="A14" s="40">
        <v>44682</v>
      </c>
      <c r="B14" s="53">
        <v>8699</v>
      </c>
      <c r="C14" s="53">
        <v>5477640</v>
      </c>
      <c r="D14" s="53">
        <v>797</v>
      </c>
      <c r="E14" s="53">
        <v>759785</v>
      </c>
      <c r="F14" s="53">
        <v>65</v>
      </c>
      <c r="G14" s="53">
        <v>1056557</v>
      </c>
      <c r="H14" s="92"/>
      <c r="I14" s="92"/>
      <c r="J14" s="54">
        <f t="shared" si="0"/>
        <v>9561</v>
      </c>
      <c r="K14" s="54">
        <f t="shared" si="1"/>
        <v>7293982</v>
      </c>
      <c r="L14" s="55" t="s">
        <v>17</v>
      </c>
      <c r="M14" s="41" t="s">
        <v>39</v>
      </c>
      <c r="N14" s="41" t="s">
        <v>40</v>
      </c>
      <c r="O14" s="38"/>
      <c r="P14" s="56">
        <f t="shared" si="2"/>
        <v>44682</v>
      </c>
      <c r="Q14" s="57">
        <v>0.11491</v>
      </c>
      <c r="R14" s="55">
        <v>0.10725</v>
      </c>
      <c r="S14" s="58">
        <f t="shared" si="3"/>
        <v>41958.722399999999</v>
      </c>
      <c r="T14" s="57">
        <v>0.1037</v>
      </c>
      <c r="U14" s="55">
        <v>0.10725</v>
      </c>
      <c r="V14" s="59">
        <f t="shared" si="4"/>
        <v>-2697.2367499999982</v>
      </c>
      <c r="W14" s="60">
        <v>0.11223</v>
      </c>
      <c r="X14" s="55">
        <v>0.10725</v>
      </c>
      <c r="Y14" s="58">
        <f t="shared" si="5"/>
        <v>5261.6538599999985</v>
      </c>
      <c r="Z14" s="57"/>
      <c r="AA14" s="55"/>
      <c r="AB14" s="58">
        <f t="shared" si="6"/>
        <v>0</v>
      </c>
      <c r="AC14" s="61">
        <f t="shared" si="7"/>
        <v>44523.139510000001</v>
      </c>
      <c r="AD14" s="62">
        <f t="shared" si="8"/>
        <v>629.6861708242327</v>
      </c>
    </row>
    <row r="15" spans="1:51" s="42" customFormat="1" x14ac:dyDescent="0.25">
      <c r="A15" s="40">
        <v>44652</v>
      </c>
      <c r="B15" s="53">
        <v>8796</v>
      </c>
      <c r="C15" s="53">
        <v>4573060</v>
      </c>
      <c r="D15" s="53">
        <v>801</v>
      </c>
      <c r="E15" s="53">
        <v>777537</v>
      </c>
      <c r="F15" s="53">
        <v>68</v>
      </c>
      <c r="G15" s="53">
        <v>1066702</v>
      </c>
      <c r="H15" s="92"/>
      <c r="I15" s="92"/>
      <c r="J15" s="54">
        <f t="shared" si="0"/>
        <v>9665</v>
      </c>
      <c r="K15" s="54">
        <f t="shared" si="1"/>
        <v>6417299</v>
      </c>
      <c r="L15" s="55" t="s">
        <v>17</v>
      </c>
      <c r="M15" s="41" t="s">
        <v>39</v>
      </c>
      <c r="N15" s="41" t="s">
        <v>40</v>
      </c>
      <c r="O15" s="38"/>
      <c r="P15" s="56">
        <f t="shared" si="2"/>
        <v>44652</v>
      </c>
      <c r="Q15" s="57">
        <v>0.14821000000000001</v>
      </c>
      <c r="R15" s="55">
        <v>0.10725</v>
      </c>
      <c r="S15" s="58">
        <f t="shared" si="3"/>
        <v>187312.53760000004</v>
      </c>
      <c r="T15" s="57">
        <v>0.13113</v>
      </c>
      <c r="U15" s="55">
        <v>0.10725</v>
      </c>
      <c r="V15" s="59">
        <f t="shared" si="4"/>
        <v>18567.583559999999</v>
      </c>
      <c r="W15" s="60">
        <v>0.16225000000000001</v>
      </c>
      <c r="X15" s="55">
        <v>0.10725</v>
      </c>
      <c r="Y15" s="58">
        <f t="shared" si="5"/>
        <v>58668.610000000008</v>
      </c>
      <c r="Z15" s="57"/>
      <c r="AA15" s="55"/>
      <c r="AB15" s="58">
        <f t="shared" si="6"/>
        <v>0</v>
      </c>
      <c r="AC15" s="61">
        <f t="shared" si="7"/>
        <v>264548.73116000008</v>
      </c>
      <c r="AD15" s="62">
        <f t="shared" si="8"/>
        <v>519.90222828558433</v>
      </c>
    </row>
    <row r="16" spans="1:51" s="42" customFormat="1" x14ac:dyDescent="0.25">
      <c r="A16" s="40">
        <v>44621</v>
      </c>
      <c r="B16" s="53">
        <v>8871</v>
      </c>
      <c r="C16" s="53">
        <v>4921566</v>
      </c>
      <c r="D16" s="53">
        <v>809</v>
      </c>
      <c r="E16" s="53">
        <v>832503</v>
      </c>
      <c r="F16" s="53">
        <v>69</v>
      </c>
      <c r="G16" s="53">
        <v>1158959</v>
      </c>
      <c r="H16" s="92"/>
      <c r="I16" s="92"/>
      <c r="J16" s="54">
        <f t="shared" si="0"/>
        <v>9749</v>
      </c>
      <c r="K16" s="54">
        <f t="shared" si="1"/>
        <v>6913028</v>
      </c>
      <c r="L16" s="55" t="s">
        <v>17</v>
      </c>
      <c r="M16" s="41" t="s">
        <v>39</v>
      </c>
      <c r="N16" s="41" t="s">
        <v>40</v>
      </c>
      <c r="O16" s="38"/>
      <c r="P16" s="56">
        <f t="shared" si="2"/>
        <v>44621</v>
      </c>
      <c r="Q16" s="57">
        <v>0.14821000000000001</v>
      </c>
      <c r="R16" s="55">
        <v>0.10725</v>
      </c>
      <c r="S16" s="58">
        <f t="shared" si="3"/>
        <v>201587.34336000006</v>
      </c>
      <c r="T16" s="57">
        <v>0.13113</v>
      </c>
      <c r="U16" s="55">
        <v>0.10725</v>
      </c>
      <c r="V16" s="59">
        <f t="shared" si="4"/>
        <v>19880.17164</v>
      </c>
      <c r="W16" s="60">
        <v>0.16225000000000001</v>
      </c>
      <c r="X16" s="55">
        <v>0.10725</v>
      </c>
      <c r="Y16" s="58">
        <f t="shared" si="5"/>
        <v>63742.74500000001</v>
      </c>
      <c r="Z16" s="57"/>
      <c r="AA16" s="55"/>
      <c r="AB16" s="58">
        <f t="shared" si="6"/>
        <v>0</v>
      </c>
      <c r="AC16" s="61">
        <f t="shared" si="7"/>
        <v>285210.26000000007</v>
      </c>
      <c r="AD16" s="62">
        <f t="shared" si="8"/>
        <v>554.79269529928979</v>
      </c>
    </row>
    <row r="17" spans="1:30" s="42" customFormat="1" x14ac:dyDescent="0.25">
      <c r="A17" s="40">
        <v>44593</v>
      </c>
      <c r="B17" s="53">
        <v>8657</v>
      </c>
      <c r="C17" s="53">
        <v>5759692</v>
      </c>
      <c r="D17" s="53">
        <v>795</v>
      </c>
      <c r="E17" s="53">
        <v>935606</v>
      </c>
      <c r="F17" s="53">
        <v>68</v>
      </c>
      <c r="G17" s="53">
        <v>1088314</v>
      </c>
      <c r="H17" s="92"/>
      <c r="I17" s="92"/>
      <c r="J17" s="54">
        <f t="shared" si="0"/>
        <v>9520</v>
      </c>
      <c r="K17" s="54">
        <f t="shared" si="1"/>
        <v>7783612</v>
      </c>
      <c r="L17" s="55" t="s">
        <v>17</v>
      </c>
      <c r="M17" s="41" t="s">
        <v>39</v>
      </c>
      <c r="N17" s="41" t="s">
        <v>40</v>
      </c>
      <c r="O17" s="38"/>
      <c r="P17" s="56">
        <f t="shared" si="2"/>
        <v>44593</v>
      </c>
      <c r="Q17" s="57">
        <v>0.14821000000000001</v>
      </c>
      <c r="R17" s="55">
        <v>0.10725</v>
      </c>
      <c r="S17" s="58">
        <f t="shared" si="3"/>
        <v>235916.98432000005</v>
      </c>
      <c r="T17" s="57">
        <v>0.13113</v>
      </c>
      <c r="U17" s="55">
        <v>0.10725</v>
      </c>
      <c r="V17" s="59">
        <f t="shared" si="4"/>
        <v>22342.271279999997</v>
      </c>
      <c r="W17" s="60">
        <v>0.16225000000000001</v>
      </c>
      <c r="X17" s="55">
        <v>0.10725</v>
      </c>
      <c r="Y17" s="58">
        <f t="shared" si="5"/>
        <v>59857.270000000011</v>
      </c>
      <c r="Z17" s="57"/>
      <c r="AA17" s="55"/>
      <c r="AB17" s="58">
        <f t="shared" si="6"/>
        <v>0</v>
      </c>
      <c r="AC17" s="61">
        <f t="shared" si="7"/>
        <v>318116.52560000005</v>
      </c>
      <c r="AD17" s="62">
        <f t="shared" si="8"/>
        <v>665.32193600554467</v>
      </c>
    </row>
    <row r="18" spans="1:30" s="42" customFormat="1" x14ac:dyDescent="0.25">
      <c r="A18" s="40">
        <v>44562</v>
      </c>
      <c r="B18" s="53">
        <v>8716</v>
      </c>
      <c r="C18" s="53">
        <v>6197306</v>
      </c>
      <c r="D18" s="53">
        <v>801</v>
      </c>
      <c r="E18" s="53">
        <v>955552</v>
      </c>
      <c r="F18" s="53">
        <v>68</v>
      </c>
      <c r="G18" s="53">
        <v>1162174</v>
      </c>
      <c r="H18" s="92"/>
      <c r="I18" s="92"/>
      <c r="J18" s="54">
        <f t="shared" si="0"/>
        <v>9585</v>
      </c>
      <c r="K18" s="54">
        <f t="shared" si="1"/>
        <v>8315032</v>
      </c>
      <c r="L18" s="55" t="s">
        <v>17</v>
      </c>
      <c r="M18" s="41" t="s">
        <v>39</v>
      </c>
      <c r="N18" s="41" t="s">
        <v>40</v>
      </c>
      <c r="O18" s="38"/>
      <c r="P18" s="56">
        <f t="shared" si="2"/>
        <v>44562</v>
      </c>
      <c r="Q18" s="57">
        <v>0.14821000000000001</v>
      </c>
      <c r="R18" s="55">
        <v>0.10725</v>
      </c>
      <c r="S18" s="58">
        <f t="shared" si="3"/>
        <v>253841.65376000007</v>
      </c>
      <c r="T18" s="57">
        <v>0.13113</v>
      </c>
      <c r="U18" s="55">
        <v>0.10725</v>
      </c>
      <c r="V18" s="59">
        <f t="shared" si="4"/>
        <v>22818.581759999997</v>
      </c>
      <c r="W18" s="60">
        <v>0.17129</v>
      </c>
      <c r="X18" s="55">
        <v>0.10725</v>
      </c>
      <c r="Y18" s="58">
        <f t="shared" si="5"/>
        <v>74425.622959999993</v>
      </c>
      <c r="Z18" s="57"/>
      <c r="AA18" s="55"/>
      <c r="AB18" s="58">
        <f t="shared" si="6"/>
        <v>0</v>
      </c>
      <c r="AC18" s="61">
        <f t="shared" si="7"/>
        <v>351085.85848000005</v>
      </c>
      <c r="AD18" s="62">
        <f t="shared" si="8"/>
        <v>711.02638825149154</v>
      </c>
    </row>
    <row r="19" spans="1:30" s="42" customFormat="1" x14ac:dyDescent="0.25">
      <c r="A19" s="40">
        <v>44531</v>
      </c>
      <c r="B19" s="53">
        <v>8781</v>
      </c>
      <c r="C19" s="53">
        <v>6141311</v>
      </c>
      <c r="D19" s="53">
        <v>822</v>
      </c>
      <c r="E19" s="53">
        <v>872538</v>
      </c>
      <c r="F19" s="53">
        <v>73</v>
      </c>
      <c r="G19" s="53">
        <v>1143124</v>
      </c>
      <c r="H19" s="92"/>
      <c r="I19" s="92"/>
      <c r="J19" s="54">
        <f t="shared" ref="J19" si="9">B19+D19+F19+H19</f>
        <v>9676</v>
      </c>
      <c r="K19" s="54">
        <f t="shared" ref="K19" si="10">C19+E19+G19+I19</f>
        <v>8156973</v>
      </c>
      <c r="L19" s="55" t="s">
        <v>17</v>
      </c>
      <c r="M19" s="41" t="s">
        <v>39</v>
      </c>
      <c r="N19" s="41" t="s">
        <v>40</v>
      </c>
      <c r="O19" s="38"/>
      <c r="P19" s="56">
        <f t="shared" ref="P19" si="11">A19</f>
        <v>44531</v>
      </c>
      <c r="Q19" s="57">
        <v>0.14821000000000001</v>
      </c>
      <c r="R19" s="55">
        <v>0.10725</v>
      </c>
      <c r="S19" s="58">
        <f t="shared" ref="S19" si="12">(Q19-R19)*C19</f>
        <v>251548.09856000007</v>
      </c>
      <c r="T19" s="57">
        <v>0.13113</v>
      </c>
      <c r="U19" s="55">
        <v>0.10725</v>
      </c>
      <c r="V19" s="59">
        <f t="shared" ref="V19" si="13">(T19-U19)*E19</f>
        <v>20836.207439999998</v>
      </c>
      <c r="W19" s="60">
        <v>0.17129</v>
      </c>
      <c r="X19" s="55">
        <v>0.10725</v>
      </c>
      <c r="Y19" s="58">
        <f t="shared" ref="Y19" si="14">(W19-X19)*G19</f>
        <v>73205.660959999994</v>
      </c>
      <c r="Z19" s="57"/>
      <c r="AA19" s="55"/>
      <c r="AB19" s="58">
        <f t="shared" ref="AB19" si="15">(Z19-AA19)*I19</f>
        <v>0</v>
      </c>
      <c r="AC19" s="61">
        <f t="shared" ref="AC19" si="16">AB19+Y19+S19+V19</f>
        <v>345589.96696000011</v>
      </c>
      <c r="AD19" s="62">
        <f t="shared" ref="AD19" si="17">IFERROR(C19/B19,0)</f>
        <v>699.3862885776108</v>
      </c>
    </row>
    <row r="20" spans="1:30" s="42" customFormat="1" x14ac:dyDescent="0.25">
      <c r="A20" s="40">
        <v>44501</v>
      </c>
      <c r="B20" s="53">
        <v>7859</v>
      </c>
      <c r="C20" s="53">
        <v>5044059</v>
      </c>
      <c r="D20" s="53">
        <v>726</v>
      </c>
      <c r="E20" s="53">
        <v>822363</v>
      </c>
      <c r="F20" s="53">
        <v>59</v>
      </c>
      <c r="G20" s="53">
        <v>1050335</v>
      </c>
      <c r="H20" s="92"/>
      <c r="I20" s="92"/>
      <c r="J20" s="54">
        <f t="shared" ref="J20:J27" si="18">B20+D20+F20+H20</f>
        <v>8644</v>
      </c>
      <c r="K20" s="54">
        <f t="shared" ref="K20:K27" si="19">C20+E20+G20+I20</f>
        <v>6916757</v>
      </c>
      <c r="L20" s="55" t="s">
        <v>17</v>
      </c>
      <c r="M20" s="41" t="s">
        <v>39</v>
      </c>
      <c r="N20" s="41" t="s">
        <v>40</v>
      </c>
      <c r="O20" s="38"/>
      <c r="P20" s="56">
        <f t="shared" ref="P20:P30" si="20">A20</f>
        <v>44501</v>
      </c>
      <c r="Q20" s="57">
        <v>0.14821000000000001</v>
      </c>
      <c r="R20" s="55">
        <v>0.10725</v>
      </c>
      <c r="S20" s="58">
        <f t="shared" ref="S20:S30" si="21">(Q20-R20)*C20</f>
        <v>206604.65664000006</v>
      </c>
      <c r="T20" s="57">
        <v>0.13113</v>
      </c>
      <c r="U20" s="55">
        <v>0.10725</v>
      </c>
      <c r="V20" s="59">
        <f t="shared" ref="V20:V30" si="22">(T20-U20)*E20</f>
        <v>19638.028439999998</v>
      </c>
      <c r="W20" s="60">
        <v>0.17129</v>
      </c>
      <c r="X20" s="55">
        <v>0.10725</v>
      </c>
      <c r="Y20" s="58">
        <f t="shared" ref="Y20:Y30" si="23">(W20-X20)*G20</f>
        <v>67263.453399999999</v>
      </c>
      <c r="Z20" s="57"/>
      <c r="AA20" s="55"/>
      <c r="AB20" s="58">
        <f t="shared" ref="AB20:AB30" si="24">(Z20-AA20)*I20</f>
        <v>0</v>
      </c>
      <c r="AC20" s="61">
        <f t="shared" ref="AC20:AC30" si="25">AB20+Y20+S20+V20</f>
        <v>293506.13848000008</v>
      </c>
      <c r="AD20" s="62">
        <f t="shared" ref="AD20:AD32" si="26">IFERROR(C20/B20,0)</f>
        <v>641.81944267718541</v>
      </c>
    </row>
    <row r="21" spans="1:30" s="42" customFormat="1" x14ac:dyDescent="0.25">
      <c r="A21" s="40">
        <v>44470</v>
      </c>
      <c r="B21" s="53">
        <v>7927</v>
      </c>
      <c r="C21" s="53">
        <v>4266676</v>
      </c>
      <c r="D21" s="53">
        <v>727</v>
      </c>
      <c r="E21" s="53">
        <v>706285</v>
      </c>
      <c r="F21" s="53">
        <v>60</v>
      </c>
      <c r="G21" s="53">
        <v>938793</v>
      </c>
      <c r="H21" s="92"/>
      <c r="I21" s="92"/>
      <c r="J21" s="54">
        <f t="shared" si="18"/>
        <v>8714</v>
      </c>
      <c r="K21" s="54">
        <f t="shared" si="19"/>
        <v>5911754</v>
      </c>
      <c r="L21" s="55" t="s">
        <v>17</v>
      </c>
      <c r="M21" s="41" t="s">
        <v>39</v>
      </c>
      <c r="N21" s="41" t="s">
        <v>40</v>
      </c>
      <c r="O21" s="38"/>
      <c r="P21" s="56">
        <f t="shared" si="20"/>
        <v>44470</v>
      </c>
      <c r="Q21" s="57">
        <v>9.7070000000000004E-2</v>
      </c>
      <c r="R21" s="55">
        <v>0.10725</v>
      </c>
      <c r="S21" s="58">
        <f t="shared" si="21"/>
        <v>-43434.761679999974</v>
      </c>
      <c r="T21" s="57">
        <v>8.4400000000000003E-2</v>
      </c>
      <c r="U21" s="55">
        <v>0.10725</v>
      </c>
      <c r="V21" s="59">
        <f t="shared" si="22"/>
        <v>-16138.612249999996</v>
      </c>
      <c r="W21" s="60">
        <v>8.9080000000000006E-2</v>
      </c>
      <c r="X21" s="55">
        <v>0.10725</v>
      </c>
      <c r="Y21" s="58">
        <f t="shared" si="23"/>
        <v>-17057.868809999993</v>
      </c>
      <c r="Z21" s="57"/>
      <c r="AA21" s="55"/>
      <c r="AB21" s="58">
        <f t="shared" si="24"/>
        <v>0</v>
      </c>
      <c r="AC21" s="61">
        <f t="shared" si="25"/>
        <v>-76631.242739999958</v>
      </c>
      <c r="AD21" s="62">
        <f t="shared" si="26"/>
        <v>538.24599470165253</v>
      </c>
    </row>
    <row r="22" spans="1:30" s="42" customFormat="1" x14ac:dyDescent="0.25">
      <c r="A22" s="40">
        <v>44440</v>
      </c>
      <c r="B22" s="53">
        <v>8045</v>
      </c>
      <c r="C22" s="53">
        <v>4572879</v>
      </c>
      <c r="D22" s="53">
        <v>731</v>
      </c>
      <c r="E22" s="53">
        <v>807683</v>
      </c>
      <c r="F22" s="53">
        <v>60</v>
      </c>
      <c r="G22" s="53">
        <v>974770</v>
      </c>
      <c r="H22" s="92"/>
      <c r="I22" s="92"/>
      <c r="J22" s="54">
        <f t="shared" si="18"/>
        <v>8836</v>
      </c>
      <c r="K22" s="54">
        <f t="shared" si="19"/>
        <v>6355332</v>
      </c>
      <c r="L22" s="55" t="s">
        <v>17</v>
      </c>
      <c r="M22" s="41" t="s">
        <v>39</v>
      </c>
      <c r="N22" s="41" t="s">
        <v>40</v>
      </c>
      <c r="O22" s="38"/>
      <c r="P22" s="56">
        <f t="shared" si="20"/>
        <v>44440</v>
      </c>
      <c r="Q22" s="57">
        <v>9.7070000000000004E-2</v>
      </c>
      <c r="R22" s="55">
        <v>0.10725</v>
      </c>
      <c r="S22" s="58">
        <f t="shared" si="21"/>
        <v>-46551.908219999976</v>
      </c>
      <c r="T22" s="57">
        <v>8.4400000000000003E-2</v>
      </c>
      <c r="U22" s="55">
        <v>0.10725</v>
      </c>
      <c r="V22" s="59">
        <f t="shared" si="22"/>
        <v>-18455.556549999998</v>
      </c>
      <c r="W22" s="60">
        <v>8.9080000000000006E-2</v>
      </c>
      <c r="X22" s="55">
        <v>0.10725</v>
      </c>
      <c r="Y22" s="58">
        <f t="shared" si="23"/>
        <v>-17711.570899999992</v>
      </c>
      <c r="Z22" s="57"/>
      <c r="AA22" s="55"/>
      <c r="AB22" s="58">
        <f t="shared" si="24"/>
        <v>0</v>
      </c>
      <c r="AC22" s="61">
        <f t="shared" si="25"/>
        <v>-82719.035669999968</v>
      </c>
      <c r="AD22" s="62">
        <f t="shared" si="26"/>
        <v>568.41255438160351</v>
      </c>
    </row>
    <row r="23" spans="1:30" s="42" customFormat="1" x14ac:dyDescent="0.25">
      <c r="A23" s="40">
        <v>44409</v>
      </c>
      <c r="B23" s="53">
        <v>8201</v>
      </c>
      <c r="C23" s="53">
        <v>8284335</v>
      </c>
      <c r="D23" s="53">
        <v>740</v>
      </c>
      <c r="E23" s="53">
        <v>1134564</v>
      </c>
      <c r="F23" s="53">
        <v>60</v>
      </c>
      <c r="G23" s="53">
        <v>1212830</v>
      </c>
      <c r="H23" s="92"/>
      <c r="I23" s="92"/>
      <c r="J23" s="54">
        <f t="shared" si="18"/>
        <v>9001</v>
      </c>
      <c r="K23" s="54">
        <f t="shared" si="19"/>
        <v>10631729</v>
      </c>
      <c r="L23" s="55" t="s">
        <v>17</v>
      </c>
      <c r="M23" s="41" t="s">
        <v>39</v>
      </c>
      <c r="N23" s="41" t="s">
        <v>40</v>
      </c>
      <c r="O23" s="38"/>
      <c r="P23" s="56">
        <f t="shared" si="20"/>
        <v>44409</v>
      </c>
      <c r="Q23" s="57">
        <v>9.7070000000000004E-2</v>
      </c>
      <c r="R23" s="55">
        <v>0.10725</v>
      </c>
      <c r="S23" s="58">
        <f t="shared" si="21"/>
        <v>-84334.530299999955</v>
      </c>
      <c r="T23" s="57">
        <v>8.4400000000000003E-2</v>
      </c>
      <c r="U23" s="55">
        <v>0.10725</v>
      </c>
      <c r="V23" s="59">
        <f t="shared" si="22"/>
        <v>-25924.787399999994</v>
      </c>
      <c r="W23" s="60">
        <v>8.9080000000000006E-2</v>
      </c>
      <c r="X23" s="55">
        <v>0.10725</v>
      </c>
      <c r="Y23" s="58">
        <f t="shared" si="23"/>
        <v>-22037.121099999989</v>
      </c>
      <c r="Z23" s="57"/>
      <c r="AA23" s="55"/>
      <c r="AB23" s="58">
        <f t="shared" si="24"/>
        <v>0</v>
      </c>
      <c r="AC23" s="61">
        <f t="shared" si="25"/>
        <v>-132296.43879999995</v>
      </c>
      <c r="AD23" s="62">
        <f t="shared" si="26"/>
        <v>1010.161565662724</v>
      </c>
    </row>
    <row r="24" spans="1:30" s="42" customFormat="1" x14ac:dyDescent="0.25">
      <c r="A24" s="40">
        <v>44378</v>
      </c>
      <c r="B24" s="53">
        <v>8376</v>
      </c>
      <c r="C24" s="53">
        <v>7010599</v>
      </c>
      <c r="D24" s="53">
        <v>746</v>
      </c>
      <c r="E24" s="53">
        <v>1020823</v>
      </c>
      <c r="F24" s="53">
        <v>61</v>
      </c>
      <c r="G24" s="53">
        <v>1179459</v>
      </c>
      <c r="H24" s="92"/>
      <c r="I24" s="92"/>
      <c r="J24" s="54">
        <f t="shared" si="18"/>
        <v>9183</v>
      </c>
      <c r="K24" s="54">
        <f t="shared" si="19"/>
        <v>9210881</v>
      </c>
      <c r="L24" s="55" t="s">
        <v>17</v>
      </c>
      <c r="M24" s="41" t="s">
        <v>39</v>
      </c>
      <c r="N24" s="41" t="s">
        <v>40</v>
      </c>
      <c r="O24" s="38"/>
      <c r="P24" s="56">
        <f t="shared" si="20"/>
        <v>44378</v>
      </c>
      <c r="Q24" s="57">
        <v>9.7070000000000004E-2</v>
      </c>
      <c r="R24" s="55">
        <v>0.10725</v>
      </c>
      <c r="S24" s="58">
        <f t="shared" si="21"/>
        <v>-71367.897819999969</v>
      </c>
      <c r="T24" s="57">
        <v>8.4400000000000003E-2</v>
      </c>
      <c r="U24" s="55">
        <v>0.10725</v>
      </c>
      <c r="V24" s="59">
        <f t="shared" si="22"/>
        <v>-23325.805549999994</v>
      </c>
      <c r="W24" s="60">
        <v>8.7300000000000003E-2</v>
      </c>
      <c r="X24" s="55">
        <v>0.10725</v>
      </c>
      <c r="Y24" s="58">
        <f t="shared" si="23"/>
        <v>-23530.207049999994</v>
      </c>
      <c r="Z24" s="57"/>
      <c r="AA24" s="55"/>
      <c r="AB24" s="58">
        <f t="shared" si="24"/>
        <v>0</v>
      </c>
      <c r="AC24" s="61">
        <f t="shared" si="25"/>
        <v>-118223.91041999996</v>
      </c>
      <c r="AD24" s="62">
        <f t="shared" si="26"/>
        <v>836.9865090735434</v>
      </c>
    </row>
    <row r="25" spans="1:30" s="42" customFormat="1" x14ac:dyDescent="0.25">
      <c r="A25" s="40">
        <v>44348</v>
      </c>
      <c r="B25" s="53">
        <v>8545</v>
      </c>
      <c r="C25" s="53">
        <v>7262094</v>
      </c>
      <c r="D25" s="53">
        <v>755</v>
      </c>
      <c r="E25" s="53">
        <v>948802</v>
      </c>
      <c r="F25" s="53">
        <v>61</v>
      </c>
      <c r="G25" s="53">
        <v>1156461</v>
      </c>
      <c r="H25" s="92"/>
      <c r="I25" s="92"/>
      <c r="J25" s="54">
        <f t="shared" si="18"/>
        <v>9361</v>
      </c>
      <c r="K25" s="54">
        <f t="shared" si="19"/>
        <v>9367357</v>
      </c>
      <c r="L25" s="55" t="s">
        <v>17</v>
      </c>
      <c r="M25" s="41" t="s">
        <v>39</v>
      </c>
      <c r="N25" s="41" t="s">
        <v>40</v>
      </c>
      <c r="O25" s="38"/>
      <c r="P25" s="56">
        <f t="shared" si="20"/>
        <v>44348</v>
      </c>
      <c r="Q25" s="57">
        <v>9.7070000000000004E-2</v>
      </c>
      <c r="R25" s="55">
        <v>0.10725</v>
      </c>
      <c r="S25" s="58">
        <f t="shared" si="21"/>
        <v>-73928.116919999957</v>
      </c>
      <c r="T25" s="57">
        <v>8.4400000000000003E-2</v>
      </c>
      <c r="U25" s="55">
        <v>0.10725</v>
      </c>
      <c r="V25" s="59">
        <f t="shared" si="22"/>
        <v>-21680.125699999997</v>
      </c>
      <c r="W25" s="60">
        <v>8.7300000000000003E-2</v>
      </c>
      <c r="X25" s="55">
        <v>0.10725</v>
      </c>
      <c r="Y25" s="58">
        <f t="shared" si="23"/>
        <v>-23071.396949999995</v>
      </c>
      <c r="Z25" s="57"/>
      <c r="AA25" s="55"/>
      <c r="AB25" s="58">
        <f t="shared" si="24"/>
        <v>0</v>
      </c>
      <c r="AC25" s="61">
        <f t="shared" si="25"/>
        <v>-118679.63956999994</v>
      </c>
      <c r="AD25" s="62">
        <f t="shared" si="26"/>
        <v>849.86471620830901</v>
      </c>
    </row>
    <row r="26" spans="1:30" s="42" customFormat="1" x14ac:dyDescent="0.25">
      <c r="A26" s="40">
        <v>44317</v>
      </c>
      <c r="B26" s="53">
        <v>8669</v>
      </c>
      <c r="C26" s="53">
        <v>5653950</v>
      </c>
      <c r="D26" s="53">
        <v>767</v>
      </c>
      <c r="E26" s="53">
        <v>787184</v>
      </c>
      <c r="F26" s="53">
        <v>61</v>
      </c>
      <c r="G26" s="53">
        <v>983166</v>
      </c>
      <c r="H26" s="92"/>
      <c r="I26" s="92"/>
      <c r="J26" s="54">
        <f t="shared" si="18"/>
        <v>9497</v>
      </c>
      <c r="K26" s="54">
        <f t="shared" si="19"/>
        <v>7424300</v>
      </c>
      <c r="L26" s="55" t="s">
        <v>17</v>
      </c>
      <c r="M26" s="41" t="s">
        <v>39</v>
      </c>
      <c r="N26" s="41" t="s">
        <v>40</v>
      </c>
      <c r="O26" s="38"/>
      <c r="P26" s="56">
        <f t="shared" si="20"/>
        <v>44317</v>
      </c>
      <c r="Q26" s="57">
        <v>9.7070000000000004E-2</v>
      </c>
      <c r="R26" s="55">
        <v>0.10725</v>
      </c>
      <c r="S26" s="58">
        <f t="shared" si="21"/>
        <v>-57557.210999999967</v>
      </c>
      <c r="T26" s="57">
        <v>8.4400000000000003E-2</v>
      </c>
      <c r="U26" s="55">
        <v>0.10725</v>
      </c>
      <c r="V26" s="59">
        <f t="shared" si="22"/>
        <v>-17987.154399999996</v>
      </c>
      <c r="W26" s="60">
        <v>8.7300000000000003E-2</v>
      </c>
      <c r="X26" s="55">
        <v>0.10725</v>
      </c>
      <c r="Y26" s="58">
        <f t="shared" si="23"/>
        <v>-19614.161699999997</v>
      </c>
      <c r="Z26" s="57"/>
      <c r="AA26" s="55"/>
      <c r="AB26" s="58">
        <f t="shared" si="24"/>
        <v>0</v>
      </c>
      <c r="AC26" s="61">
        <f t="shared" si="25"/>
        <v>-95158.527099999963</v>
      </c>
      <c r="AD26" s="62">
        <f t="shared" si="26"/>
        <v>652.20325297035413</v>
      </c>
    </row>
    <row r="27" spans="1:30" s="42" customFormat="1" x14ac:dyDescent="0.25">
      <c r="A27" s="40">
        <v>44287</v>
      </c>
      <c r="B27" s="53">
        <v>8769</v>
      </c>
      <c r="C27" s="53">
        <v>4253410</v>
      </c>
      <c r="D27" s="53">
        <v>773</v>
      </c>
      <c r="E27" s="53">
        <v>701872</v>
      </c>
      <c r="F27" s="53">
        <v>62</v>
      </c>
      <c r="G27" s="53">
        <v>939592</v>
      </c>
      <c r="H27" s="92"/>
      <c r="I27" s="92"/>
      <c r="J27" s="54">
        <f t="shared" si="18"/>
        <v>9604</v>
      </c>
      <c r="K27" s="54">
        <f t="shared" si="19"/>
        <v>5894874</v>
      </c>
      <c r="L27" s="55" t="s">
        <v>17</v>
      </c>
      <c r="M27" s="41" t="s">
        <v>39</v>
      </c>
      <c r="N27" s="41" t="s">
        <v>40</v>
      </c>
      <c r="O27" s="38"/>
      <c r="P27" s="56">
        <f t="shared" si="20"/>
        <v>44287</v>
      </c>
      <c r="Q27" s="57">
        <v>0.12388</v>
      </c>
      <c r="R27" s="55">
        <v>0.10725</v>
      </c>
      <c r="S27" s="58">
        <f t="shared" si="21"/>
        <v>70734.208300000028</v>
      </c>
      <c r="T27" s="57">
        <v>0.10763</v>
      </c>
      <c r="U27" s="55">
        <v>0.10725</v>
      </c>
      <c r="V27" s="59">
        <f t="shared" si="22"/>
        <v>266.71136000000376</v>
      </c>
      <c r="W27" s="60">
        <v>0.10238999999999999</v>
      </c>
      <c r="X27" s="55">
        <v>0.10725</v>
      </c>
      <c r="Y27" s="58">
        <f t="shared" si="23"/>
        <v>-4566.4171200000028</v>
      </c>
      <c r="Z27" s="57"/>
      <c r="AA27" s="55"/>
      <c r="AB27" s="58">
        <f t="shared" si="24"/>
        <v>0</v>
      </c>
      <c r="AC27" s="61">
        <f t="shared" si="25"/>
        <v>66434.50254000003</v>
      </c>
      <c r="AD27" s="62">
        <f t="shared" si="26"/>
        <v>485.05074694948115</v>
      </c>
    </row>
    <row r="28" spans="1:30" s="42" customFormat="1" x14ac:dyDescent="0.25">
      <c r="A28" s="40">
        <v>44256</v>
      </c>
      <c r="B28" s="53">
        <v>8884</v>
      </c>
      <c r="C28" s="53">
        <v>4862076</v>
      </c>
      <c r="D28" s="53">
        <v>785</v>
      </c>
      <c r="E28" s="53">
        <v>827730</v>
      </c>
      <c r="F28" s="53">
        <v>64</v>
      </c>
      <c r="G28" s="53">
        <v>1720985</v>
      </c>
      <c r="H28" s="92"/>
      <c r="I28" s="92"/>
      <c r="J28" s="54">
        <f t="shared" ref="J28:J30" si="27">B28+D28+F28+H28</f>
        <v>9733</v>
      </c>
      <c r="K28" s="54">
        <f t="shared" ref="K28:K30" si="28">C28+E28+G28+I28</f>
        <v>7410791</v>
      </c>
      <c r="L28" s="55" t="s">
        <v>17</v>
      </c>
      <c r="M28" s="41" t="s">
        <v>39</v>
      </c>
      <c r="N28" s="41" t="s">
        <v>40</v>
      </c>
      <c r="O28" s="38"/>
      <c r="P28" s="56">
        <f t="shared" si="20"/>
        <v>44256</v>
      </c>
      <c r="Q28" s="75">
        <v>0.12388</v>
      </c>
      <c r="R28" s="55">
        <v>0.10725</v>
      </c>
      <c r="S28" s="58">
        <f t="shared" si="21"/>
        <v>80856.323880000025</v>
      </c>
      <c r="T28" s="57">
        <v>0.10763</v>
      </c>
      <c r="U28" s="76">
        <v>0.10725</v>
      </c>
      <c r="V28" s="59">
        <f t="shared" si="22"/>
        <v>314.53740000000442</v>
      </c>
      <c r="W28" s="60">
        <v>0.10238999999999999</v>
      </c>
      <c r="X28" s="76">
        <v>0.10725</v>
      </c>
      <c r="Y28" s="58">
        <f t="shared" si="23"/>
        <v>-8363.9871000000057</v>
      </c>
      <c r="Z28" s="57"/>
      <c r="AA28" s="55"/>
      <c r="AB28" s="58">
        <f t="shared" si="24"/>
        <v>0</v>
      </c>
      <c r="AC28" s="61">
        <f t="shared" si="25"/>
        <v>72806.874180000013</v>
      </c>
      <c r="AD28" s="62">
        <f t="shared" si="26"/>
        <v>547.28455650607839</v>
      </c>
    </row>
    <row r="29" spans="1:30" s="42" customFormat="1" x14ac:dyDescent="0.25">
      <c r="A29" s="40">
        <v>44228</v>
      </c>
      <c r="B29" s="53">
        <v>8521</v>
      </c>
      <c r="C29" s="53">
        <v>6140308</v>
      </c>
      <c r="D29" s="53">
        <v>783</v>
      </c>
      <c r="E29" s="53">
        <v>943878</v>
      </c>
      <c r="F29" s="53">
        <v>62</v>
      </c>
      <c r="G29" s="53">
        <v>1037847</v>
      </c>
      <c r="H29" s="92"/>
      <c r="I29" s="92"/>
      <c r="J29" s="54">
        <f t="shared" si="27"/>
        <v>9366</v>
      </c>
      <c r="K29" s="54">
        <f t="shared" si="28"/>
        <v>8122033</v>
      </c>
      <c r="L29" s="55" t="s">
        <v>17</v>
      </c>
      <c r="M29" s="41" t="s">
        <v>39</v>
      </c>
      <c r="N29" s="41" t="s">
        <v>40</v>
      </c>
      <c r="O29" s="38"/>
      <c r="P29" s="56">
        <f t="shared" si="20"/>
        <v>44228</v>
      </c>
      <c r="Q29" s="75">
        <v>0.12388</v>
      </c>
      <c r="R29" s="55">
        <v>0.10725</v>
      </c>
      <c r="S29" s="58">
        <f t="shared" si="21"/>
        <v>102113.32204000004</v>
      </c>
      <c r="T29" s="57">
        <v>0.10763</v>
      </c>
      <c r="U29" s="76">
        <v>0.10725</v>
      </c>
      <c r="V29" s="59">
        <f t="shared" si="22"/>
        <v>358.67364000000504</v>
      </c>
      <c r="W29" s="60">
        <v>0.10238999999999999</v>
      </c>
      <c r="X29" s="76">
        <v>0.10725</v>
      </c>
      <c r="Y29" s="58">
        <f t="shared" si="23"/>
        <v>-5043.9364200000036</v>
      </c>
      <c r="Z29" s="57"/>
      <c r="AA29" s="55"/>
      <c r="AB29" s="58">
        <f t="shared" si="24"/>
        <v>0</v>
      </c>
      <c r="AC29" s="61">
        <f t="shared" si="25"/>
        <v>97428.059260000053</v>
      </c>
      <c r="AD29" s="62">
        <f t="shared" si="26"/>
        <v>720.60884872667532</v>
      </c>
    </row>
    <row r="30" spans="1:30" s="42" customFormat="1" x14ac:dyDescent="0.25">
      <c r="A30" s="40">
        <v>44197</v>
      </c>
      <c r="B30" s="53">
        <v>8677</v>
      </c>
      <c r="C30" s="53">
        <v>5365575</v>
      </c>
      <c r="D30" s="53">
        <v>820</v>
      </c>
      <c r="E30" s="53">
        <v>931347</v>
      </c>
      <c r="F30" s="53">
        <v>66</v>
      </c>
      <c r="G30" s="53">
        <v>1034709</v>
      </c>
      <c r="H30" s="92"/>
      <c r="I30" s="92"/>
      <c r="J30" s="54">
        <f t="shared" si="27"/>
        <v>9563</v>
      </c>
      <c r="K30" s="54">
        <f t="shared" si="28"/>
        <v>7331631</v>
      </c>
      <c r="L30" s="55" t="s">
        <v>17</v>
      </c>
      <c r="M30" s="41" t="s">
        <v>39</v>
      </c>
      <c r="N30" s="41" t="s">
        <v>40</v>
      </c>
      <c r="O30" s="38"/>
      <c r="P30" s="56">
        <f t="shared" si="20"/>
        <v>44197</v>
      </c>
      <c r="Q30" s="75">
        <v>0.12388</v>
      </c>
      <c r="R30" s="55">
        <v>0.10725</v>
      </c>
      <c r="S30" s="58">
        <f t="shared" si="21"/>
        <v>89229.512250000029</v>
      </c>
      <c r="T30" s="57">
        <v>0.10763</v>
      </c>
      <c r="U30" s="76">
        <v>0.10725</v>
      </c>
      <c r="V30" s="59">
        <f t="shared" si="22"/>
        <v>353.91186000000499</v>
      </c>
      <c r="W30" s="60">
        <v>0.11305</v>
      </c>
      <c r="X30" s="76">
        <v>0.10725</v>
      </c>
      <c r="Y30" s="58">
        <f t="shared" si="23"/>
        <v>6001.3121999999994</v>
      </c>
      <c r="Z30" s="57"/>
      <c r="AA30" s="55"/>
      <c r="AB30" s="58">
        <f t="shared" si="24"/>
        <v>0</v>
      </c>
      <c r="AC30" s="61">
        <f t="shared" si="25"/>
        <v>95584.736310000037</v>
      </c>
      <c r="AD30" s="62">
        <f t="shared" si="26"/>
        <v>618.36752333755908</v>
      </c>
    </row>
    <row r="31" spans="1:30" s="42" customFormat="1" x14ac:dyDescent="0.25">
      <c r="A31" s="40">
        <v>44166</v>
      </c>
      <c r="B31" s="53">
        <v>8823</v>
      </c>
      <c r="C31" s="53">
        <v>6835321</v>
      </c>
      <c r="D31" s="53">
        <v>839</v>
      </c>
      <c r="E31" s="53">
        <v>992745</v>
      </c>
      <c r="F31" s="53">
        <v>68</v>
      </c>
      <c r="G31" s="53">
        <v>1106469</v>
      </c>
      <c r="H31" s="92"/>
      <c r="I31" s="92"/>
      <c r="J31" s="54">
        <f t="shared" ref="J31:K32" si="29">B31+D31+F31+H31</f>
        <v>9730</v>
      </c>
      <c r="K31" s="54">
        <f t="shared" si="29"/>
        <v>8934535</v>
      </c>
      <c r="L31" s="55" t="s">
        <v>17</v>
      </c>
      <c r="M31" s="41" t="s">
        <v>39</v>
      </c>
      <c r="N31" s="41" t="s">
        <v>40</v>
      </c>
      <c r="O31" s="38"/>
      <c r="P31" s="56">
        <f t="shared" ref="P31:P33" si="30">A31</f>
        <v>44166</v>
      </c>
      <c r="Q31" s="57">
        <v>0.12388</v>
      </c>
      <c r="R31" s="55">
        <v>0.10725</v>
      </c>
      <c r="S31" s="58">
        <f t="shared" ref="S31:S32" si="31">(Q31-R31)*C31</f>
        <v>113671.38823000004</v>
      </c>
      <c r="T31" s="57">
        <v>0.10763</v>
      </c>
      <c r="U31" s="55">
        <v>0.10725</v>
      </c>
      <c r="V31" s="59">
        <f t="shared" ref="V31:V32" si="32">(T31-U31)*E31</f>
        <v>377.24310000000531</v>
      </c>
      <c r="W31" s="60">
        <v>0.11305</v>
      </c>
      <c r="X31" s="55">
        <v>0.10725</v>
      </c>
      <c r="Y31" s="58">
        <f t="shared" ref="Y31:Y32" si="33">(W31-X31)*G31</f>
        <v>6417.5201999999999</v>
      </c>
      <c r="Z31" s="57"/>
      <c r="AA31" s="55"/>
      <c r="AB31" s="58">
        <f t="shared" ref="AB31:AB32" si="34">(Z31-AA31)*I31</f>
        <v>0</v>
      </c>
      <c r="AC31" s="61">
        <f>AB31+Y31+S31+V31</f>
        <v>120466.15153000005</v>
      </c>
      <c r="AD31" s="62">
        <f t="shared" si="26"/>
        <v>774.71619630511168</v>
      </c>
    </row>
    <row r="32" spans="1:30" s="42" customFormat="1" x14ac:dyDescent="0.25">
      <c r="A32" s="40">
        <v>44136</v>
      </c>
      <c r="B32" s="53">
        <v>9079</v>
      </c>
      <c r="C32" s="53">
        <v>6001447</v>
      </c>
      <c r="D32" s="53">
        <v>877</v>
      </c>
      <c r="E32" s="53">
        <v>926455</v>
      </c>
      <c r="F32" s="53">
        <v>73</v>
      </c>
      <c r="G32" s="53">
        <v>1181574</v>
      </c>
      <c r="H32" s="92"/>
      <c r="I32" s="92"/>
      <c r="J32" s="54">
        <f t="shared" si="29"/>
        <v>10029</v>
      </c>
      <c r="K32" s="54">
        <f t="shared" si="29"/>
        <v>8109476</v>
      </c>
      <c r="L32" s="55" t="s">
        <v>17</v>
      </c>
      <c r="M32" s="41" t="s">
        <v>39</v>
      </c>
      <c r="N32" s="41" t="s">
        <v>40</v>
      </c>
      <c r="O32" s="38"/>
      <c r="P32" s="56">
        <f t="shared" si="30"/>
        <v>44136</v>
      </c>
      <c r="Q32" s="57">
        <v>0.12388</v>
      </c>
      <c r="R32" s="55">
        <v>0.10725</v>
      </c>
      <c r="S32" s="58">
        <f t="shared" si="31"/>
        <v>99804.063610000041</v>
      </c>
      <c r="T32" s="57">
        <v>0.10763</v>
      </c>
      <c r="U32" s="55">
        <v>0.10725</v>
      </c>
      <c r="V32" s="59">
        <f t="shared" si="32"/>
        <v>352.05290000000497</v>
      </c>
      <c r="W32" s="60">
        <v>0.11305</v>
      </c>
      <c r="X32" s="55">
        <v>0.10725</v>
      </c>
      <c r="Y32" s="58">
        <f t="shared" si="33"/>
        <v>6853.1291999999994</v>
      </c>
      <c r="Z32" s="57"/>
      <c r="AA32" s="55"/>
      <c r="AB32" s="58">
        <f t="shared" si="34"/>
        <v>0</v>
      </c>
      <c r="AC32" s="61">
        <f t="shared" ref="AC32" si="35">AB32+Y32+S32+V32</f>
        <v>107009.24571000005</v>
      </c>
      <c r="AD32" s="62">
        <f t="shared" si="26"/>
        <v>661.02511289789629</v>
      </c>
    </row>
    <row r="33" spans="1:30" s="42" customFormat="1" x14ac:dyDescent="0.25">
      <c r="A33" s="43">
        <v>44105</v>
      </c>
      <c r="B33" s="63"/>
      <c r="C33" s="63"/>
      <c r="D33" s="63"/>
      <c r="E33" s="63"/>
      <c r="F33" s="63"/>
      <c r="G33" s="63"/>
      <c r="H33" s="63"/>
      <c r="I33" s="63"/>
      <c r="J33" s="63"/>
      <c r="K33" s="63"/>
      <c r="L33" s="64"/>
      <c r="M33" s="44"/>
      <c r="N33" s="44"/>
      <c r="O33" s="38"/>
      <c r="P33" s="43">
        <f t="shared" si="30"/>
        <v>44105</v>
      </c>
      <c r="Q33" s="63"/>
      <c r="R33" s="63"/>
      <c r="S33" s="63"/>
      <c r="T33" s="63"/>
      <c r="U33" s="63"/>
      <c r="V33" s="63"/>
      <c r="W33" s="63"/>
      <c r="X33" s="63"/>
      <c r="Y33" s="63"/>
      <c r="Z33" s="63"/>
      <c r="AA33" s="64"/>
      <c r="AB33" s="65"/>
      <c r="AC33" s="45"/>
      <c r="AD33" s="45"/>
    </row>
    <row r="34" spans="1:30" x14ac:dyDescent="0.25">
      <c r="C34" s="66"/>
      <c r="D34" s="66"/>
      <c r="Q34" s="67"/>
      <c r="S34" s="68"/>
      <c r="T34" s="68"/>
      <c r="U34" s="68"/>
      <c r="V34" s="68"/>
      <c r="W34" s="68"/>
      <c r="X34" s="68"/>
      <c r="Y34" s="68"/>
      <c r="Z34" s="68"/>
      <c r="AA34" s="68"/>
      <c r="AB34" s="69"/>
    </row>
    <row r="35" spans="1:30" s="42" customFormat="1" x14ac:dyDescent="0.25">
      <c r="A35" s="80" t="s">
        <v>49</v>
      </c>
      <c r="B35" s="81">
        <f t="shared" ref="B35:I35" si="36">IFERROR(AVERAGE(B7:B33),0)</f>
        <v>8574.5499999999993</v>
      </c>
      <c r="C35" s="81">
        <f t="shared" si="36"/>
        <v>5752636.5499999998</v>
      </c>
      <c r="D35" s="81">
        <f t="shared" si="36"/>
        <v>784.25</v>
      </c>
      <c r="E35" s="81">
        <f t="shared" si="36"/>
        <v>877094.2</v>
      </c>
      <c r="F35" s="81">
        <f t="shared" si="36"/>
        <v>64.25</v>
      </c>
      <c r="G35" s="81">
        <f>IFERROR(AVERAGE(G7:G33),0)</f>
        <v>1114106.3999999999</v>
      </c>
      <c r="H35" s="81">
        <f t="shared" si="36"/>
        <v>0</v>
      </c>
      <c r="I35" s="81">
        <f t="shared" si="36"/>
        <v>0</v>
      </c>
      <c r="J35" s="81">
        <f>B35+D35+F35</f>
        <v>9423.0499999999993</v>
      </c>
      <c r="K35" s="81">
        <f>C35+E35+G35</f>
        <v>7743837.1500000004</v>
      </c>
      <c r="L35" s="82"/>
      <c r="M35" s="82"/>
      <c r="N35" s="83"/>
      <c r="O35" s="38"/>
      <c r="P35" s="84" t="s">
        <v>6</v>
      </c>
      <c r="Q35" s="85"/>
      <c r="R35" s="86"/>
      <c r="S35" s="87">
        <f>SUM(S7:S34)</f>
        <v>1607253.7998300008</v>
      </c>
      <c r="T35" s="88"/>
      <c r="U35" s="82"/>
      <c r="V35" s="87">
        <f>SUM(V7:V34)</f>
        <v>-3144.3478199999458</v>
      </c>
      <c r="W35" s="89"/>
      <c r="X35" s="82"/>
      <c r="Y35" s="87">
        <f>SUM(Y7:Y34)</f>
        <v>286125.0644700001</v>
      </c>
      <c r="Z35" s="90"/>
      <c r="AA35" s="91"/>
      <c r="AB35" s="87">
        <f>SUM(AB7:AB34)</f>
        <v>0</v>
      </c>
      <c r="AC35" s="87">
        <f>SUM(AC7:AC34)</f>
        <v>1890234.5164800012</v>
      </c>
      <c r="AD35" s="91">
        <f>IFERROR(C35/B35,0)</f>
        <v>670.89661265022653</v>
      </c>
    </row>
  </sheetData>
  <mergeCells count="14">
    <mergeCell ref="A1:N1"/>
    <mergeCell ref="AF1:AY1"/>
    <mergeCell ref="A2:N2"/>
    <mergeCell ref="AF2:AY2"/>
    <mergeCell ref="P1:AC1"/>
    <mergeCell ref="P2:AC2"/>
    <mergeCell ref="A4:N4"/>
    <mergeCell ref="P4:AD4"/>
    <mergeCell ref="AF4:AY4"/>
    <mergeCell ref="Q5:S5"/>
    <mergeCell ref="T5:V5"/>
    <mergeCell ref="W5:Y5"/>
    <mergeCell ref="Z5:AB5"/>
    <mergeCell ref="AD5:AD6"/>
  </mergeCells>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B9B5-8CB9-4292-8A7C-8714969B6B39}">
  <dimension ref="A1:AY35"/>
  <sheetViews>
    <sheetView zoomScale="80" zoomScaleNormal="80" workbookViewId="0">
      <selection sqref="A1:N1"/>
    </sheetView>
  </sheetViews>
  <sheetFormatPr defaultColWidth="9.140625" defaultRowHeight="15" x14ac:dyDescent="0.25"/>
  <cols>
    <col min="1" max="1" width="13.7109375" style="46" customWidth="1"/>
    <col min="2" max="2" width="12" style="46" customWidth="1"/>
    <col min="3" max="3" width="14.42578125" style="46" customWidth="1"/>
    <col min="4" max="4" width="12" style="46" customWidth="1"/>
    <col min="5" max="5" width="12.140625" style="46" customWidth="1"/>
    <col min="6" max="7" width="12.28515625" style="46" customWidth="1"/>
    <col min="8" max="9" width="10.5703125" style="46" customWidth="1"/>
    <col min="10" max="11" width="11.7109375" style="46" customWidth="1"/>
    <col min="12" max="12" width="20.7109375" style="46" bestFit="1" customWidth="1"/>
    <col min="13" max="13" width="17.42578125" style="46" bestFit="1" customWidth="1"/>
    <col min="14" max="14" width="17.140625" style="46" bestFit="1" customWidth="1"/>
    <col min="15" max="15" width="2.85546875" style="46" customWidth="1"/>
    <col min="16" max="16" width="15.42578125" style="46" customWidth="1"/>
    <col min="17" max="17" width="12.140625" style="46" customWidth="1"/>
    <col min="18" max="18" width="9.7109375" style="46" bestFit="1" customWidth="1"/>
    <col min="19" max="19" width="11.5703125" style="46" bestFit="1" customWidth="1"/>
    <col min="20" max="20" width="14" style="46" customWidth="1"/>
    <col min="21" max="22" width="11.5703125" style="46" customWidth="1"/>
    <col min="23" max="23" width="13.42578125" style="46" customWidth="1"/>
    <col min="24" max="25" width="10.42578125" style="46" customWidth="1"/>
    <col min="26" max="26" width="11.85546875" style="46" customWidth="1"/>
    <col min="27" max="28" width="10.42578125" style="46" customWidth="1"/>
    <col min="29" max="29" width="11.28515625" style="46" bestFit="1" customWidth="1"/>
    <col min="30" max="30" width="14.28515625" style="46" customWidth="1"/>
    <col min="31" max="32" width="9.140625" style="46"/>
    <col min="33" max="33" width="13.7109375" style="46" customWidth="1"/>
    <col min="34" max="36" width="9.140625" style="46"/>
    <col min="37" max="37" width="13.7109375" style="46" customWidth="1"/>
    <col min="38" max="40" width="9.140625" style="46"/>
    <col min="41" max="41" width="13.85546875" style="46" customWidth="1"/>
    <col min="42" max="44" width="9.140625" style="46"/>
    <col min="45" max="45" width="13.5703125" style="46" customWidth="1"/>
    <col min="46" max="48" width="9.140625" style="46"/>
    <col min="49" max="49" width="11.85546875" style="46" customWidth="1"/>
    <col min="50" max="51" width="12.85546875" style="46" customWidth="1"/>
    <col min="52" max="16384" width="9.140625" style="46"/>
  </cols>
  <sheetData>
    <row r="1" spans="1:51" ht="24" customHeight="1" x14ac:dyDescent="0.35">
      <c r="A1" s="140" t="s">
        <v>71</v>
      </c>
      <c r="B1" s="140"/>
      <c r="C1" s="140"/>
      <c r="D1" s="140"/>
      <c r="E1" s="140"/>
      <c r="F1" s="140"/>
      <c r="G1" s="140"/>
      <c r="H1" s="140"/>
      <c r="I1" s="140"/>
      <c r="J1" s="140"/>
      <c r="K1" s="140"/>
      <c r="L1" s="140"/>
      <c r="M1" s="140"/>
      <c r="N1" s="140"/>
      <c r="O1" s="47"/>
      <c r="P1" s="140" t="str">
        <f>+A1</f>
        <v>TOWN OF FRANKLIN COMMUNITY CHOICE POWER SUPPLY PROGRAM (EVERSOURCE)</v>
      </c>
      <c r="Q1" s="140"/>
      <c r="R1" s="140"/>
      <c r="S1" s="140"/>
      <c r="T1" s="140"/>
      <c r="U1" s="140"/>
      <c r="V1" s="140"/>
      <c r="W1" s="140"/>
      <c r="X1" s="140"/>
      <c r="Y1" s="140"/>
      <c r="Z1" s="140"/>
      <c r="AA1" s="140"/>
      <c r="AB1" s="140"/>
      <c r="AC1" s="140"/>
      <c r="AD1" s="77"/>
      <c r="AF1" s="134" t="s">
        <v>7</v>
      </c>
      <c r="AG1" s="134"/>
      <c r="AH1" s="134"/>
      <c r="AI1" s="134"/>
      <c r="AJ1" s="134"/>
      <c r="AK1" s="134"/>
      <c r="AL1" s="134"/>
      <c r="AM1" s="134"/>
      <c r="AN1" s="134"/>
      <c r="AO1" s="134"/>
      <c r="AP1" s="134"/>
      <c r="AQ1" s="134"/>
      <c r="AR1" s="134"/>
      <c r="AS1" s="134"/>
      <c r="AT1" s="134"/>
      <c r="AU1" s="134"/>
      <c r="AV1" s="134"/>
      <c r="AW1" s="134"/>
      <c r="AX1" s="134"/>
      <c r="AY1" s="134"/>
    </row>
    <row r="2" spans="1:51" ht="24" customHeight="1" x14ac:dyDescent="0.35">
      <c r="A2" s="140" t="s">
        <v>43</v>
      </c>
      <c r="B2" s="140"/>
      <c r="C2" s="140"/>
      <c r="D2" s="140"/>
      <c r="E2" s="140"/>
      <c r="F2" s="140"/>
      <c r="G2" s="140"/>
      <c r="H2" s="140"/>
      <c r="I2" s="140"/>
      <c r="J2" s="140"/>
      <c r="K2" s="140"/>
      <c r="L2" s="140"/>
      <c r="M2" s="140"/>
      <c r="N2" s="140"/>
      <c r="O2" s="47"/>
      <c r="P2" s="140" t="str">
        <f>+A2</f>
        <v>PRODUCT DETAIL REPORT</v>
      </c>
      <c r="Q2" s="140"/>
      <c r="R2" s="140"/>
      <c r="S2" s="140"/>
      <c r="T2" s="140"/>
      <c r="U2" s="140"/>
      <c r="V2" s="140"/>
      <c r="W2" s="140"/>
      <c r="X2" s="140"/>
      <c r="Y2" s="140"/>
      <c r="Z2" s="140"/>
      <c r="AA2" s="140"/>
      <c r="AB2" s="140"/>
      <c r="AC2" s="140"/>
      <c r="AD2" s="77"/>
      <c r="AF2" s="134" t="s">
        <v>7</v>
      </c>
      <c r="AG2" s="134"/>
      <c r="AH2" s="134"/>
      <c r="AI2" s="134"/>
      <c r="AJ2" s="134"/>
      <c r="AK2" s="134"/>
      <c r="AL2" s="134"/>
      <c r="AM2" s="134"/>
      <c r="AN2" s="134"/>
      <c r="AO2" s="134"/>
      <c r="AP2" s="134"/>
      <c r="AQ2" s="134"/>
      <c r="AR2" s="134"/>
      <c r="AS2" s="134"/>
      <c r="AT2" s="134"/>
      <c r="AU2" s="134"/>
      <c r="AV2" s="134"/>
      <c r="AW2" s="134"/>
      <c r="AX2" s="134"/>
      <c r="AY2" s="134"/>
    </row>
    <row r="4" spans="1:51" ht="23.25" x14ac:dyDescent="0.35">
      <c r="A4" s="128"/>
      <c r="B4" s="129"/>
      <c r="C4" s="129"/>
      <c r="D4" s="129"/>
      <c r="E4" s="129"/>
      <c r="F4" s="129"/>
      <c r="G4" s="129"/>
      <c r="H4" s="129"/>
      <c r="I4" s="129"/>
      <c r="J4" s="129"/>
      <c r="K4" s="129"/>
      <c r="L4" s="129"/>
      <c r="M4" s="129"/>
      <c r="N4" s="130"/>
      <c r="O4" s="47"/>
      <c r="P4" s="131"/>
      <c r="Q4" s="132"/>
      <c r="R4" s="132"/>
      <c r="S4" s="132"/>
      <c r="T4" s="132"/>
      <c r="U4" s="132"/>
      <c r="V4" s="132"/>
      <c r="W4" s="132"/>
      <c r="X4" s="132"/>
      <c r="Y4" s="132"/>
      <c r="Z4" s="132"/>
      <c r="AA4" s="132"/>
      <c r="AB4" s="132"/>
      <c r="AC4" s="132"/>
      <c r="AD4" s="133"/>
      <c r="AF4" s="134">
        <f>A4</f>
        <v>0</v>
      </c>
      <c r="AG4" s="134"/>
      <c r="AH4" s="134"/>
      <c r="AI4" s="134"/>
      <c r="AJ4" s="134"/>
      <c r="AK4" s="134"/>
      <c r="AL4" s="134"/>
      <c r="AM4" s="134"/>
      <c r="AN4" s="134"/>
      <c r="AO4" s="134"/>
      <c r="AP4" s="134"/>
      <c r="AQ4" s="134"/>
      <c r="AR4" s="134"/>
      <c r="AS4" s="134"/>
      <c r="AT4" s="134"/>
      <c r="AU4" s="134"/>
      <c r="AV4" s="134"/>
      <c r="AW4" s="134"/>
      <c r="AX4" s="134"/>
      <c r="AY4" s="134"/>
    </row>
    <row r="5" spans="1:51" ht="15" customHeight="1" x14ac:dyDescent="0.25">
      <c r="A5" s="35"/>
      <c r="B5" s="35"/>
      <c r="C5" s="35"/>
      <c r="D5" s="35"/>
      <c r="E5" s="35"/>
      <c r="F5" s="35"/>
      <c r="G5" s="35"/>
      <c r="H5" s="35"/>
      <c r="I5" s="35"/>
      <c r="J5" s="35"/>
      <c r="K5" s="35"/>
      <c r="L5" s="35"/>
      <c r="M5" s="35"/>
      <c r="N5" s="35"/>
      <c r="P5" s="78"/>
      <c r="Q5" s="135" t="s">
        <v>18</v>
      </c>
      <c r="R5" s="136"/>
      <c r="S5" s="137"/>
      <c r="T5" s="135" t="s">
        <v>31</v>
      </c>
      <c r="U5" s="136"/>
      <c r="V5" s="137"/>
      <c r="W5" s="135" t="s">
        <v>32</v>
      </c>
      <c r="X5" s="136"/>
      <c r="Y5" s="137"/>
      <c r="Z5" s="135" t="s">
        <v>33</v>
      </c>
      <c r="AA5" s="136"/>
      <c r="AB5" s="137"/>
      <c r="AC5" s="36" t="s">
        <v>19</v>
      </c>
      <c r="AD5" s="138" t="s">
        <v>20</v>
      </c>
    </row>
    <row r="6" spans="1:51" s="42" customFormat="1" ht="30" x14ac:dyDescent="0.25">
      <c r="A6" s="37" t="s">
        <v>21</v>
      </c>
      <c r="B6" s="37" t="s">
        <v>22</v>
      </c>
      <c r="C6" s="37" t="s">
        <v>23</v>
      </c>
      <c r="D6" s="37" t="s">
        <v>34</v>
      </c>
      <c r="E6" s="37" t="s">
        <v>35</v>
      </c>
      <c r="F6" s="37" t="s">
        <v>58</v>
      </c>
      <c r="G6" s="37" t="s">
        <v>59</v>
      </c>
      <c r="H6" s="37" t="s">
        <v>36</v>
      </c>
      <c r="I6" s="37" t="s">
        <v>37</v>
      </c>
      <c r="J6" s="37" t="s">
        <v>24</v>
      </c>
      <c r="K6" s="37" t="s">
        <v>25</v>
      </c>
      <c r="L6" s="37" t="s">
        <v>0</v>
      </c>
      <c r="M6" s="37" t="s">
        <v>26</v>
      </c>
      <c r="N6" s="37" t="s">
        <v>27</v>
      </c>
      <c r="O6" s="38"/>
      <c r="P6" s="79" t="s">
        <v>21</v>
      </c>
      <c r="Q6" s="49" t="s">
        <v>28</v>
      </c>
      <c r="R6" s="50" t="s">
        <v>29</v>
      </c>
      <c r="S6" s="51" t="s">
        <v>30</v>
      </c>
      <c r="T6" s="52" t="s">
        <v>28</v>
      </c>
      <c r="U6" s="50" t="s">
        <v>29</v>
      </c>
      <c r="V6" s="51" t="s">
        <v>30</v>
      </c>
      <c r="W6" s="52" t="s">
        <v>38</v>
      </c>
      <c r="X6" s="50" t="s">
        <v>29</v>
      </c>
      <c r="Y6" s="51" t="s">
        <v>30</v>
      </c>
      <c r="Z6" s="52" t="s">
        <v>28</v>
      </c>
      <c r="AA6" s="50" t="s">
        <v>29</v>
      </c>
      <c r="AB6" s="51" t="s">
        <v>30</v>
      </c>
      <c r="AC6" s="51" t="s">
        <v>30</v>
      </c>
      <c r="AD6" s="139"/>
    </row>
    <row r="7" spans="1:51" s="42" customFormat="1" x14ac:dyDescent="0.25">
      <c r="A7" s="40">
        <v>44896</v>
      </c>
      <c r="B7" s="53"/>
      <c r="C7" s="53"/>
      <c r="D7" s="53"/>
      <c r="E7" s="53"/>
      <c r="F7" s="53"/>
      <c r="G7" s="53"/>
      <c r="H7" s="93"/>
      <c r="I7" s="93"/>
      <c r="J7" s="54">
        <f t="shared" ref="J7:J18" si="0">B7+D7+F7+H7</f>
        <v>0</v>
      </c>
      <c r="K7" s="54">
        <f t="shared" ref="K7:K18" si="1">C7+E7+G7+I7</f>
        <v>0</v>
      </c>
      <c r="L7" s="55" t="s">
        <v>17</v>
      </c>
      <c r="M7" s="41" t="s">
        <v>39</v>
      </c>
      <c r="N7" s="41" t="s">
        <v>40</v>
      </c>
      <c r="O7" s="38"/>
      <c r="P7" s="56">
        <f t="shared" ref="P7:P18" si="2">A7</f>
        <v>44896</v>
      </c>
      <c r="Q7" s="57"/>
      <c r="R7" s="55"/>
      <c r="S7" s="58">
        <f t="shared" ref="S7:S18" si="3">(Q7-R7)*C7</f>
        <v>0</v>
      </c>
      <c r="T7" s="75"/>
      <c r="U7" s="55"/>
      <c r="V7" s="59">
        <f t="shared" ref="V7:V18" si="4">(T7-U7)*E7</f>
        <v>0</v>
      </c>
      <c r="W7" s="60"/>
      <c r="X7" s="55"/>
      <c r="Y7" s="58">
        <f t="shared" ref="Y7:Y18" si="5">(W7-X7)*G7</f>
        <v>0</v>
      </c>
      <c r="Z7" s="75"/>
      <c r="AA7" s="55"/>
      <c r="AB7" s="58">
        <f t="shared" ref="AB7:AB18" si="6">(Z7-AA7)*I7</f>
        <v>0</v>
      </c>
      <c r="AC7" s="61">
        <f t="shared" ref="AC7:AC18" si="7">AB7+Y7+S7+V7</f>
        <v>0</v>
      </c>
      <c r="AD7" s="62">
        <f t="shared" ref="AD7:AD18" si="8">IFERROR(C7/B7,0)</f>
        <v>0</v>
      </c>
    </row>
    <row r="8" spans="1:51" s="42" customFormat="1" x14ac:dyDescent="0.25">
      <c r="A8" s="40">
        <v>44866</v>
      </c>
      <c r="B8" s="53"/>
      <c r="C8" s="53"/>
      <c r="D8" s="53"/>
      <c r="E8" s="53"/>
      <c r="F8" s="53"/>
      <c r="G8" s="53"/>
      <c r="H8" s="93"/>
      <c r="I8" s="93"/>
      <c r="J8" s="54">
        <f t="shared" si="0"/>
        <v>0</v>
      </c>
      <c r="K8" s="54">
        <f t="shared" si="1"/>
        <v>0</v>
      </c>
      <c r="L8" s="55" t="s">
        <v>17</v>
      </c>
      <c r="M8" s="41" t="s">
        <v>39</v>
      </c>
      <c r="N8" s="41" t="s">
        <v>40</v>
      </c>
      <c r="O8" s="38"/>
      <c r="P8" s="56">
        <f t="shared" si="2"/>
        <v>44866</v>
      </c>
      <c r="Q8" s="57"/>
      <c r="R8" s="55"/>
      <c r="S8" s="58">
        <f t="shared" si="3"/>
        <v>0</v>
      </c>
      <c r="T8" s="75"/>
      <c r="U8" s="55"/>
      <c r="V8" s="59">
        <f t="shared" si="4"/>
        <v>0</v>
      </c>
      <c r="W8" s="60"/>
      <c r="X8" s="55"/>
      <c r="Y8" s="58">
        <f t="shared" si="5"/>
        <v>0</v>
      </c>
      <c r="Z8" s="75"/>
      <c r="AA8" s="55"/>
      <c r="AB8" s="58">
        <f t="shared" si="6"/>
        <v>0</v>
      </c>
      <c r="AC8" s="61">
        <f t="shared" si="7"/>
        <v>0</v>
      </c>
      <c r="AD8" s="62">
        <f t="shared" si="8"/>
        <v>0</v>
      </c>
    </row>
    <row r="9" spans="1:51" s="42" customFormat="1" x14ac:dyDescent="0.25">
      <c r="A9" s="40">
        <v>44835</v>
      </c>
      <c r="B9" s="53"/>
      <c r="C9" s="53"/>
      <c r="D9" s="53"/>
      <c r="E9" s="53"/>
      <c r="F9" s="53"/>
      <c r="G9" s="53"/>
      <c r="H9" s="93"/>
      <c r="I9" s="93"/>
      <c r="J9" s="54">
        <f t="shared" si="0"/>
        <v>0</v>
      </c>
      <c r="K9" s="54">
        <f t="shared" si="1"/>
        <v>0</v>
      </c>
      <c r="L9" s="55" t="s">
        <v>17</v>
      </c>
      <c r="M9" s="41" t="s">
        <v>39</v>
      </c>
      <c r="N9" s="41" t="s">
        <v>40</v>
      </c>
      <c r="O9" s="38"/>
      <c r="P9" s="56">
        <f t="shared" si="2"/>
        <v>44835</v>
      </c>
      <c r="Q9" s="57"/>
      <c r="R9" s="55"/>
      <c r="S9" s="58">
        <f t="shared" si="3"/>
        <v>0</v>
      </c>
      <c r="T9" s="75"/>
      <c r="U9" s="55"/>
      <c r="V9" s="59">
        <f t="shared" si="4"/>
        <v>0</v>
      </c>
      <c r="W9" s="60"/>
      <c r="X9" s="55"/>
      <c r="Y9" s="58">
        <f t="shared" si="5"/>
        <v>0</v>
      </c>
      <c r="Z9" s="75"/>
      <c r="AA9" s="55"/>
      <c r="AB9" s="58">
        <f t="shared" si="6"/>
        <v>0</v>
      </c>
      <c r="AC9" s="61">
        <f t="shared" si="7"/>
        <v>0</v>
      </c>
      <c r="AD9" s="62">
        <f t="shared" si="8"/>
        <v>0</v>
      </c>
    </row>
    <row r="10" spans="1:51" s="42" customFormat="1" x14ac:dyDescent="0.25">
      <c r="A10" s="40">
        <v>44805</v>
      </c>
      <c r="B10" s="53"/>
      <c r="C10" s="53"/>
      <c r="D10" s="53"/>
      <c r="E10" s="53"/>
      <c r="F10" s="53"/>
      <c r="G10" s="53"/>
      <c r="H10" s="93"/>
      <c r="I10" s="93"/>
      <c r="J10" s="54">
        <f t="shared" si="0"/>
        <v>0</v>
      </c>
      <c r="K10" s="54">
        <f t="shared" si="1"/>
        <v>0</v>
      </c>
      <c r="L10" s="55" t="s">
        <v>17</v>
      </c>
      <c r="M10" s="41" t="s">
        <v>39</v>
      </c>
      <c r="N10" s="41" t="s">
        <v>40</v>
      </c>
      <c r="O10" s="38"/>
      <c r="P10" s="56">
        <f t="shared" si="2"/>
        <v>44805</v>
      </c>
      <c r="Q10" s="57"/>
      <c r="R10" s="55"/>
      <c r="S10" s="58">
        <f t="shared" si="3"/>
        <v>0</v>
      </c>
      <c r="T10" s="75"/>
      <c r="U10" s="55"/>
      <c r="V10" s="59">
        <f t="shared" si="4"/>
        <v>0</v>
      </c>
      <c r="W10" s="60"/>
      <c r="X10" s="55"/>
      <c r="Y10" s="58">
        <f t="shared" si="5"/>
        <v>0</v>
      </c>
      <c r="Z10" s="75"/>
      <c r="AA10" s="55"/>
      <c r="AB10" s="58">
        <f t="shared" si="6"/>
        <v>0</v>
      </c>
      <c r="AC10" s="61">
        <f t="shared" si="7"/>
        <v>0</v>
      </c>
      <c r="AD10" s="62">
        <f t="shared" si="8"/>
        <v>0</v>
      </c>
    </row>
    <row r="11" spans="1:51" s="42" customFormat="1" x14ac:dyDescent="0.25">
      <c r="A11" s="40">
        <v>44774</v>
      </c>
      <c r="B11" s="53"/>
      <c r="C11" s="53"/>
      <c r="D11" s="53"/>
      <c r="E11" s="53"/>
      <c r="F11" s="53"/>
      <c r="G11" s="53"/>
      <c r="H11" s="93"/>
      <c r="I11" s="93"/>
      <c r="J11" s="54">
        <f t="shared" si="0"/>
        <v>0</v>
      </c>
      <c r="K11" s="54">
        <f t="shared" si="1"/>
        <v>0</v>
      </c>
      <c r="L11" s="55" t="s">
        <v>17</v>
      </c>
      <c r="M11" s="41" t="s">
        <v>39</v>
      </c>
      <c r="N11" s="41" t="s">
        <v>40</v>
      </c>
      <c r="O11" s="38"/>
      <c r="P11" s="56">
        <f t="shared" si="2"/>
        <v>44774</v>
      </c>
      <c r="Q11" s="57"/>
      <c r="R11" s="55"/>
      <c r="S11" s="58">
        <f t="shared" si="3"/>
        <v>0</v>
      </c>
      <c r="T11" s="75"/>
      <c r="U11" s="55"/>
      <c r="V11" s="59">
        <f t="shared" si="4"/>
        <v>0</v>
      </c>
      <c r="W11" s="60"/>
      <c r="X11" s="55"/>
      <c r="Y11" s="58">
        <f t="shared" si="5"/>
        <v>0</v>
      </c>
      <c r="Z11" s="75"/>
      <c r="AA11" s="55"/>
      <c r="AB11" s="58">
        <f t="shared" si="6"/>
        <v>0</v>
      </c>
      <c r="AC11" s="61">
        <f t="shared" si="7"/>
        <v>0</v>
      </c>
      <c r="AD11" s="62">
        <f t="shared" si="8"/>
        <v>0</v>
      </c>
    </row>
    <row r="12" spans="1:51" s="42" customFormat="1" x14ac:dyDescent="0.25">
      <c r="A12" s="40">
        <v>44743</v>
      </c>
      <c r="B12" s="53"/>
      <c r="C12" s="53"/>
      <c r="D12" s="53"/>
      <c r="E12" s="53"/>
      <c r="F12" s="53"/>
      <c r="G12" s="53"/>
      <c r="H12" s="93"/>
      <c r="I12" s="93"/>
      <c r="J12" s="54">
        <f t="shared" si="0"/>
        <v>0</v>
      </c>
      <c r="K12" s="54">
        <f t="shared" si="1"/>
        <v>0</v>
      </c>
      <c r="L12" s="55" t="s">
        <v>17</v>
      </c>
      <c r="M12" s="41" t="s">
        <v>39</v>
      </c>
      <c r="N12" s="41" t="s">
        <v>40</v>
      </c>
      <c r="O12" s="38"/>
      <c r="P12" s="56">
        <f t="shared" si="2"/>
        <v>44743</v>
      </c>
      <c r="Q12" s="57"/>
      <c r="R12" s="55"/>
      <c r="S12" s="58">
        <f t="shared" si="3"/>
        <v>0</v>
      </c>
      <c r="T12" s="75"/>
      <c r="U12" s="55"/>
      <c r="V12" s="59">
        <f t="shared" si="4"/>
        <v>0</v>
      </c>
      <c r="W12" s="60"/>
      <c r="X12" s="55"/>
      <c r="Y12" s="58">
        <f t="shared" si="5"/>
        <v>0</v>
      </c>
      <c r="Z12" s="75"/>
      <c r="AA12" s="55"/>
      <c r="AB12" s="58">
        <f t="shared" si="6"/>
        <v>0</v>
      </c>
      <c r="AC12" s="61">
        <f t="shared" si="7"/>
        <v>0</v>
      </c>
      <c r="AD12" s="62">
        <f t="shared" si="8"/>
        <v>0</v>
      </c>
    </row>
    <row r="13" spans="1:51" s="42" customFormat="1" x14ac:dyDescent="0.25">
      <c r="A13" s="40">
        <v>44713</v>
      </c>
      <c r="B13" s="53">
        <v>23</v>
      </c>
      <c r="C13" s="53">
        <v>22419</v>
      </c>
      <c r="D13" s="53">
        <v>2</v>
      </c>
      <c r="E13" s="53">
        <v>1455</v>
      </c>
      <c r="F13" s="53"/>
      <c r="G13" s="53"/>
      <c r="H13" s="93">
        <v>1</v>
      </c>
      <c r="I13" s="93">
        <v>89</v>
      </c>
      <c r="J13" s="54">
        <f t="shared" si="0"/>
        <v>26</v>
      </c>
      <c r="K13" s="54">
        <f t="shared" si="1"/>
        <v>23963</v>
      </c>
      <c r="L13" s="55" t="s">
        <v>17</v>
      </c>
      <c r="M13" s="41" t="s">
        <v>39</v>
      </c>
      <c r="N13" s="41" t="s">
        <v>40</v>
      </c>
      <c r="O13" s="38"/>
      <c r="P13" s="56">
        <f t="shared" si="2"/>
        <v>44713</v>
      </c>
      <c r="Q13" s="57">
        <v>0.15764</v>
      </c>
      <c r="R13" s="55">
        <v>0.10725</v>
      </c>
      <c r="S13" s="58">
        <f t="shared" si="3"/>
        <v>1129.6934100000001</v>
      </c>
      <c r="T13" s="75">
        <v>0.14761000000000002</v>
      </c>
      <c r="U13" s="55">
        <v>0.10725</v>
      </c>
      <c r="V13" s="59">
        <f t="shared" si="4"/>
        <v>58.723800000000033</v>
      </c>
      <c r="W13" s="60"/>
      <c r="X13" s="55"/>
      <c r="Y13" s="58">
        <f t="shared" si="5"/>
        <v>0</v>
      </c>
      <c r="Z13" s="75">
        <v>0.14761000000000002</v>
      </c>
      <c r="AA13" s="55">
        <v>0.10725</v>
      </c>
      <c r="AB13" s="58">
        <f t="shared" si="6"/>
        <v>3.5920400000000017</v>
      </c>
      <c r="AC13" s="61">
        <f t="shared" si="7"/>
        <v>1192.0092500000001</v>
      </c>
      <c r="AD13" s="62">
        <f t="shared" si="8"/>
        <v>974.73913043478262</v>
      </c>
    </row>
    <row r="14" spans="1:51" s="42" customFormat="1" x14ac:dyDescent="0.25">
      <c r="A14" s="40">
        <v>44682</v>
      </c>
      <c r="B14" s="53">
        <v>24</v>
      </c>
      <c r="C14" s="53">
        <v>18161</v>
      </c>
      <c r="D14" s="53">
        <v>2</v>
      </c>
      <c r="E14" s="53">
        <v>1788</v>
      </c>
      <c r="F14" s="53"/>
      <c r="G14" s="53"/>
      <c r="H14" s="93">
        <v>1</v>
      </c>
      <c r="I14" s="93">
        <v>99</v>
      </c>
      <c r="J14" s="54">
        <f t="shared" si="0"/>
        <v>27</v>
      </c>
      <c r="K14" s="54">
        <f t="shared" si="1"/>
        <v>20048</v>
      </c>
      <c r="L14" s="55" t="s">
        <v>17</v>
      </c>
      <c r="M14" s="41" t="s">
        <v>39</v>
      </c>
      <c r="N14" s="41" t="s">
        <v>40</v>
      </c>
      <c r="O14" s="38"/>
      <c r="P14" s="56">
        <f t="shared" si="2"/>
        <v>44682</v>
      </c>
      <c r="Q14" s="57">
        <v>0.15764</v>
      </c>
      <c r="R14" s="55">
        <v>0.10725</v>
      </c>
      <c r="S14" s="58">
        <f t="shared" si="3"/>
        <v>915.13279000000011</v>
      </c>
      <c r="T14" s="75">
        <v>0.14761000000000002</v>
      </c>
      <c r="U14" s="55">
        <v>0.10725</v>
      </c>
      <c r="V14" s="59">
        <f t="shared" si="4"/>
        <v>72.163680000000042</v>
      </c>
      <c r="W14" s="60"/>
      <c r="X14" s="55"/>
      <c r="Y14" s="58">
        <f t="shared" si="5"/>
        <v>0</v>
      </c>
      <c r="Z14" s="75">
        <v>0.14761000000000002</v>
      </c>
      <c r="AA14" s="55">
        <v>0.10725</v>
      </c>
      <c r="AB14" s="58">
        <f t="shared" si="6"/>
        <v>3.9956400000000021</v>
      </c>
      <c r="AC14" s="61">
        <f t="shared" si="7"/>
        <v>991.29211000000009</v>
      </c>
      <c r="AD14" s="62">
        <f t="shared" si="8"/>
        <v>756.70833333333337</v>
      </c>
    </row>
    <row r="15" spans="1:51" s="42" customFormat="1" x14ac:dyDescent="0.25">
      <c r="A15" s="40">
        <v>44652</v>
      </c>
      <c r="B15" s="53">
        <v>24</v>
      </c>
      <c r="C15" s="53">
        <v>13906</v>
      </c>
      <c r="D15" s="53">
        <v>2</v>
      </c>
      <c r="E15" s="53">
        <v>1932</v>
      </c>
      <c r="F15" s="53"/>
      <c r="G15" s="53"/>
      <c r="H15" s="93">
        <v>1</v>
      </c>
      <c r="I15" s="93">
        <v>108</v>
      </c>
      <c r="J15" s="54">
        <f t="shared" si="0"/>
        <v>27</v>
      </c>
      <c r="K15" s="54">
        <f t="shared" si="1"/>
        <v>15946</v>
      </c>
      <c r="L15" s="55" t="s">
        <v>17</v>
      </c>
      <c r="M15" s="41" t="s">
        <v>39</v>
      </c>
      <c r="N15" s="41" t="s">
        <v>40</v>
      </c>
      <c r="O15" s="38"/>
      <c r="P15" s="56">
        <f t="shared" si="2"/>
        <v>44652</v>
      </c>
      <c r="Q15" s="57">
        <v>0.15764</v>
      </c>
      <c r="R15" s="55">
        <v>0.10725</v>
      </c>
      <c r="S15" s="58">
        <f t="shared" si="3"/>
        <v>700.72334000000001</v>
      </c>
      <c r="T15" s="75">
        <v>0.14761000000000002</v>
      </c>
      <c r="U15" s="55">
        <v>0.10725</v>
      </c>
      <c r="V15" s="59">
        <f t="shared" si="4"/>
        <v>77.975520000000046</v>
      </c>
      <c r="W15" s="60"/>
      <c r="X15" s="55"/>
      <c r="Y15" s="58">
        <f t="shared" si="5"/>
        <v>0</v>
      </c>
      <c r="Z15" s="75">
        <v>0.14761000000000002</v>
      </c>
      <c r="AA15" s="55">
        <v>0.10725</v>
      </c>
      <c r="AB15" s="58">
        <f t="shared" si="6"/>
        <v>4.3588800000000019</v>
      </c>
      <c r="AC15" s="61">
        <f t="shared" si="7"/>
        <v>783.05774000000008</v>
      </c>
      <c r="AD15" s="62">
        <f t="shared" si="8"/>
        <v>579.41666666666663</v>
      </c>
    </row>
    <row r="16" spans="1:51" s="42" customFormat="1" x14ac:dyDescent="0.25">
      <c r="A16" s="40">
        <v>44621</v>
      </c>
      <c r="B16" s="53">
        <v>24</v>
      </c>
      <c r="C16" s="53">
        <v>14558</v>
      </c>
      <c r="D16" s="53">
        <v>2</v>
      </c>
      <c r="E16" s="53">
        <v>2161</v>
      </c>
      <c r="F16" s="53"/>
      <c r="G16" s="53"/>
      <c r="H16" s="93">
        <v>1</v>
      </c>
      <c r="I16" s="93">
        <v>127</v>
      </c>
      <c r="J16" s="54">
        <f t="shared" si="0"/>
        <v>27</v>
      </c>
      <c r="K16" s="54">
        <f t="shared" si="1"/>
        <v>16846</v>
      </c>
      <c r="L16" s="55" t="s">
        <v>17</v>
      </c>
      <c r="M16" s="41" t="s">
        <v>39</v>
      </c>
      <c r="N16" s="41" t="s">
        <v>40</v>
      </c>
      <c r="O16" s="38"/>
      <c r="P16" s="56">
        <f t="shared" si="2"/>
        <v>44621</v>
      </c>
      <c r="Q16" s="57">
        <v>0.15764</v>
      </c>
      <c r="R16" s="55">
        <v>0.10725</v>
      </c>
      <c r="S16" s="58">
        <f t="shared" si="3"/>
        <v>733.57762000000002</v>
      </c>
      <c r="T16" s="75">
        <v>0.14761000000000002</v>
      </c>
      <c r="U16" s="55">
        <v>0.10725</v>
      </c>
      <c r="V16" s="59">
        <f t="shared" si="4"/>
        <v>87.217960000000048</v>
      </c>
      <c r="W16" s="60"/>
      <c r="X16" s="55"/>
      <c r="Y16" s="58">
        <f t="shared" si="5"/>
        <v>0</v>
      </c>
      <c r="Z16" s="75">
        <v>0.14761000000000002</v>
      </c>
      <c r="AA16" s="55">
        <v>0.10725</v>
      </c>
      <c r="AB16" s="58">
        <f t="shared" si="6"/>
        <v>5.1257200000000029</v>
      </c>
      <c r="AC16" s="61">
        <f t="shared" si="7"/>
        <v>825.92130000000009</v>
      </c>
      <c r="AD16" s="62">
        <f t="shared" si="8"/>
        <v>606.58333333333337</v>
      </c>
    </row>
    <row r="17" spans="1:30" s="42" customFormat="1" x14ac:dyDescent="0.25">
      <c r="A17" s="40">
        <v>44593</v>
      </c>
      <c r="B17" s="53">
        <v>25</v>
      </c>
      <c r="C17" s="53">
        <v>20703</v>
      </c>
      <c r="D17" s="53">
        <v>2</v>
      </c>
      <c r="E17" s="53">
        <v>2062</v>
      </c>
      <c r="F17" s="53"/>
      <c r="G17" s="53"/>
      <c r="H17" s="93">
        <v>1</v>
      </c>
      <c r="I17" s="93">
        <v>128</v>
      </c>
      <c r="J17" s="54">
        <f t="shared" si="0"/>
        <v>28</v>
      </c>
      <c r="K17" s="54">
        <f t="shared" si="1"/>
        <v>22893</v>
      </c>
      <c r="L17" s="55" t="s">
        <v>17</v>
      </c>
      <c r="M17" s="41" t="s">
        <v>39</v>
      </c>
      <c r="N17" s="41" t="s">
        <v>40</v>
      </c>
      <c r="O17" s="38"/>
      <c r="P17" s="56">
        <f t="shared" si="2"/>
        <v>44593</v>
      </c>
      <c r="Q17" s="57">
        <v>0.15764</v>
      </c>
      <c r="R17" s="55">
        <v>0.10725</v>
      </c>
      <c r="S17" s="58">
        <f t="shared" si="3"/>
        <v>1043.2241700000002</v>
      </c>
      <c r="T17" s="75">
        <v>0.14761000000000002</v>
      </c>
      <c r="U17" s="55">
        <v>0.10725</v>
      </c>
      <c r="V17" s="59">
        <f t="shared" si="4"/>
        <v>83.222320000000039</v>
      </c>
      <c r="W17" s="60"/>
      <c r="X17" s="55"/>
      <c r="Y17" s="58">
        <f t="shared" si="5"/>
        <v>0</v>
      </c>
      <c r="Z17" s="75">
        <v>0.14761000000000002</v>
      </c>
      <c r="AA17" s="55">
        <v>0.10725</v>
      </c>
      <c r="AB17" s="58">
        <f t="shared" si="6"/>
        <v>5.1660800000000027</v>
      </c>
      <c r="AC17" s="61">
        <f t="shared" si="7"/>
        <v>1131.6125700000002</v>
      </c>
      <c r="AD17" s="62">
        <f t="shared" si="8"/>
        <v>828.12</v>
      </c>
    </row>
    <row r="18" spans="1:30" s="42" customFormat="1" x14ac:dyDescent="0.25">
      <c r="A18" s="40">
        <v>44562</v>
      </c>
      <c r="B18" s="53">
        <v>25</v>
      </c>
      <c r="C18" s="53">
        <v>24282</v>
      </c>
      <c r="D18" s="53">
        <v>2</v>
      </c>
      <c r="E18" s="53">
        <v>2461</v>
      </c>
      <c r="F18" s="53"/>
      <c r="G18" s="53"/>
      <c r="H18" s="93">
        <v>1</v>
      </c>
      <c r="I18" s="93">
        <v>153</v>
      </c>
      <c r="J18" s="54">
        <f t="shared" si="0"/>
        <v>28</v>
      </c>
      <c r="K18" s="54">
        <f t="shared" si="1"/>
        <v>26896</v>
      </c>
      <c r="L18" s="55" t="s">
        <v>17</v>
      </c>
      <c r="M18" s="41" t="s">
        <v>39</v>
      </c>
      <c r="N18" s="41" t="s">
        <v>40</v>
      </c>
      <c r="O18" s="38"/>
      <c r="P18" s="56">
        <f t="shared" si="2"/>
        <v>44562</v>
      </c>
      <c r="Q18" s="57">
        <v>0.15764</v>
      </c>
      <c r="R18" s="55">
        <v>0.10725</v>
      </c>
      <c r="S18" s="58">
        <f t="shared" si="3"/>
        <v>1223.5699800000002</v>
      </c>
      <c r="T18" s="75">
        <v>0.14761000000000002</v>
      </c>
      <c r="U18" s="55">
        <v>0.10725</v>
      </c>
      <c r="V18" s="59">
        <f t="shared" si="4"/>
        <v>99.325960000000052</v>
      </c>
      <c r="W18" s="60"/>
      <c r="X18" s="55"/>
      <c r="Y18" s="58">
        <f t="shared" si="5"/>
        <v>0</v>
      </c>
      <c r="Z18" s="75">
        <v>0.14761000000000002</v>
      </c>
      <c r="AA18" s="55">
        <v>0.10725</v>
      </c>
      <c r="AB18" s="58">
        <f t="shared" si="6"/>
        <v>6.175080000000003</v>
      </c>
      <c r="AC18" s="61">
        <f t="shared" si="7"/>
        <v>1329.0710200000003</v>
      </c>
      <c r="AD18" s="62">
        <f t="shared" si="8"/>
        <v>971.28</v>
      </c>
    </row>
    <row r="19" spans="1:30" s="42" customFormat="1" x14ac:dyDescent="0.25">
      <c r="A19" s="40">
        <v>44531</v>
      </c>
      <c r="B19" s="53">
        <v>25</v>
      </c>
      <c r="C19" s="53">
        <v>27130</v>
      </c>
      <c r="D19" s="53">
        <v>2</v>
      </c>
      <c r="E19" s="53">
        <v>2557</v>
      </c>
      <c r="F19" s="53"/>
      <c r="G19" s="53"/>
      <c r="H19" s="93">
        <v>1</v>
      </c>
      <c r="I19" s="93">
        <v>157</v>
      </c>
      <c r="J19" s="54">
        <f t="shared" ref="J19" si="9">B19+D19+F19+H19</f>
        <v>28</v>
      </c>
      <c r="K19" s="54">
        <f t="shared" ref="K19" si="10">C19+E19+G19+I19</f>
        <v>29844</v>
      </c>
      <c r="L19" s="55" t="s">
        <v>17</v>
      </c>
      <c r="M19" s="41" t="s">
        <v>39</v>
      </c>
      <c r="N19" s="41" t="s">
        <v>40</v>
      </c>
      <c r="O19" s="38"/>
      <c r="P19" s="56">
        <f t="shared" ref="P19" si="11">A19</f>
        <v>44531</v>
      </c>
      <c r="Q19" s="57">
        <v>0.10753</v>
      </c>
      <c r="R19" s="55">
        <v>0.10725</v>
      </c>
      <c r="S19" s="58">
        <f t="shared" ref="S19" si="12">(Q19-R19)*C19</f>
        <v>7.5964000000000667</v>
      </c>
      <c r="T19" s="75">
        <v>9.8500000000000004E-2</v>
      </c>
      <c r="U19" s="55">
        <v>0.10725</v>
      </c>
      <c r="V19" s="59">
        <f t="shared" ref="V19" si="13">(T19-U19)*E19</f>
        <v>-22.373749999999983</v>
      </c>
      <c r="W19" s="60"/>
      <c r="X19" s="55"/>
      <c r="Y19" s="58">
        <f t="shared" ref="Y19" si="14">(W19-X19)*G19</f>
        <v>0</v>
      </c>
      <c r="Z19" s="75">
        <v>9.8500000000000004E-2</v>
      </c>
      <c r="AA19" s="55">
        <v>0.10725</v>
      </c>
      <c r="AB19" s="58">
        <f t="shared" ref="AB19" si="15">(Z19-AA19)*I19</f>
        <v>-1.3737499999999991</v>
      </c>
      <c r="AC19" s="61">
        <f t="shared" ref="AC19" si="16">AB19+Y19+S19+V19</f>
        <v>-16.151099999999914</v>
      </c>
      <c r="AD19" s="62">
        <f t="shared" ref="AD19" si="17">IFERROR(C19/B19,0)</f>
        <v>1085.2</v>
      </c>
    </row>
    <row r="20" spans="1:30" s="42" customFormat="1" x14ac:dyDescent="0.25">
      <c r="A20" s="40">
        <v>44501</v>
      </c>
      <c r="B20" s="53">
        <v>25</v>
      </c>
      <c r="C20" s="53">
        <v>21877</v>
      </c>
      <c r="D20" s="53">
        <v>2</v>
      </c>
      <c r="E20" s="53">
        <v>2071</v>
      </c>
      <c r="F20" s="53"/>
      <c r="G20" s="53"/>
      <c r="H20" s="93">
        <v>1</v>
      </c>
      <c r="I20" s="93">
        <v>145</v>
      </c>
      <c r="J20" s="54">
        <f t="shared" ref="J20:J27" si="18">B20+D20+F20+H20</f>
        <v>28</v>
      </c>
      <c r="K20" s="54">
        <f t="shared" ref="K20:K27" si="19">C20+E20+G20+I20</f>
        <v>24093</v>
      </c>
      <c r="L20" s="55" t="s">
        <v>17</v>
      </c>
      <c r="M20" s="41" t="s">
        <v>39</v>
      </c>
      <c r="N20" s="41" t="s">
        <v>40</v>
      </c>
      <c r="O20" s="38"/>
      <c r="P20" s="56">
        <f t="shared" ref="P20:P33" si="20">A20</f>
        <v>44501</v>
      </c>
      <c r="Q20" s="57">
        <v>0.10753</v>
      </c>
      <c r="R20" s="55">
        <v>0.10725</v>
      </c>
      <c r="S20" s="58">
        <f t="shared" ref="S20:S30" si="21">(Q20-R20)*C20</f>
        <v>6.1255600000000543</v>
      </c>
      <c r="T20" s="75">
        <v>9.8500000000000004E-2</v>
      </c>
      <c r="U20" s="55">
        <v>0.10725</v>
      </c>
      <c r="V20" s="59">
        <f t="shared" ref="V20:V30" si="22">(T20-U20)*E20</f>
        <v>-18.121249999999986</v>
      </c>
      <c r="W20" s="60"/>
      <c r="X20" s="55"/>
      <c r="Y20" s="58">
        <f t="shared" ref="Y20:Y30" si="23">(W20-X20)*G20</f>
        <v>0</v>
      </c>
      <c r="Z20" s="75">
        <v>9.8500000000000004E-2</v>
      </c>
      <c r="AA20" s="55">
        <v>0.10725</v>
      </c>
      <c r="AB20" s="58">
        <f t="shared" ref="AB20:AB30" si="24">(Z20-AA20)*I20</f>
        <v>-1.2687499999999992</v>
      </c>
      <c r="AC20" s="61">
        <f t="shared" ref="AC20:AC30" si="25">AB20+Y20+S20+V20</f>
        <v>-13.264439999999929</v>
      </c>
      <c r="AD20" s="62">
        <f t="shared" ref="AD20:AD30" si="26">IFERROR(C20/B20,0)</f>
        <v>875.08</v>
      </c>
    </row>
    <row r="21" spans="1:30" s="42" customFormat="1" x14ac:dyDescent="0.25">
      <c r="A21" s="40">
        <v>44470</v>
      </c>
      <c r="B21" s="53">
        <v>26</v>
      </c>
      <c r="C21" s="53">
        <v>19100</v>
      </c>
      <c r="D21" s="53">
        <v>2</v>
      </c>
      <c r="E21" s="53">
        <v>1796</v>
      </c>
      <c r="F21" s="53"/>
      <c r="G21" s="53"/>
      <c r="H21" s="93">
        <v>1</v>
      </c>
      <c r="I21" s="93">
        <v>136</v>
      </c>
      <c r="J21" s="54">
        <f t="shared" si="18"/>
        <v>29</v>
      </c>
      <c r="K21" s="54">
        <f t="shared" si="19"/>
        <v>21032</v>
      </c>
      <c r="L21" s="55" t="s">
        <v>17</v>
      </c>
      <c r="M21" s="41" t="s">
        <v>39</v>
      </c>
      <c r="N21" s="41" t="s">
        <v>40</v>
      </c>
      <c r="O21" s="38"/>
      <c r="P21" s="56">
        <f t="shared" si="20"/>
        <v>44470</v>
      </c>
      <c r="Q21" s="57">
        <v>0.10753</v>
      </c>
      <c r="R21" s="55">
        <v>0.10725</v>
      </c>
      <c r="S21" s="58">
        <f t="shared" si="21"/>
        <v>5.3480000000000469</v>
      </c>
      <c r="T21" s="75">
        <v>9.8500000000000004E-2</v>
      </c>
      <c r="U21" s="55">
        <v>0.10725</v>
      </c>
      <c r="V21" s="59">
        <f t="shared" si="22"/>
        <v>-15.714999999999989</v>
      </c>
      <c r="W21" s="60"/>
      <c r="X21" s="55"/>
      <c r="Y21" s="58">
        <f t="shared" si="23"/>
        <v>0</v>
      </c>
      <c r="Z21" s="75">
        <v>9.8500000000000004E-2</v>
      </c>
      <c r="AA21" s="55">
        <v>0.10725</v>
      </c>
      <c r="AB21" s="58">
        <f t="shared" si="24"/>
        <v>-1.1899999999999991</v>
      </c>
      <c r="AC21" s="61">
        <f t="shared" si="25"/>
        <v>-11.556999999999942</v>
      </c>
      <c r="AD21" s="62">
        <f t="shared" si="26"/>
        <v>734.61538461538464</v>
      </c>
    </row>
    <row r="22" spans="1:30" s="42" customFormat="1" x14ac:dyDescent="0.25">
      <c r="A22" s="40">
        <v>44440</v>
      </c>
      <c r="B22" s="53">
        <v>26</v>
      </c>
      <c r="C22" s="53">
        <v>14282</v>
      </c>
      <c r="D22" s="53">
        <v>2</v>
      </c>
      <c r="E22" s="53">
        <v>1544</v>
      </c>
      <c r="F22" s="93"/>
      <c r="G22" s="93"/>
      <c r="H22" s="93">
        <v>1</v>
      </c>
      <c r="I22" s="93">
        <v>118</v>
      </c>
      <c r="J22" s="54">
        <f t="shared" si="18"/>
        <v>29</v>
      </c>
      <c r="K22" s="54">
        <f t="shared" si="19"/>
        <v>15944</v>
      </c>
      <c r="L22" s="55" t="s">
        <v>17</v>
      </c>
      <c r="M22" s="41" t="s">
        <v>39</v>
      </c>
      <c r="N22" s="41" t="s">
        <v>40</v>
      </c>
      <c r="O22" s="38"/>
      <c r="P22" s="56">
        <f t="shared" si="20"/>
        <v>44440</v>
      </c>
      <c r="Q22" s="57">
        <v>0.10753</v>
      </c>
      <c r="R22" s="55">
        <v>0.10725</v>
      </c>
      <c r="S22" s="58">
        <f t="shared" si="21"/>
        <v>3.9989600000000354</v>
      </c>
      <c r="T22" s="75">
        <v>9.8500000000000004E-2</v>
      </c>
      <c r="U22" s="55">
        <v>0.10725</v>
      </c>
      <c r="V22" s="59">
        <f t="shared" si="22"/>
        <v>-13.509999999999991</v>
      </c>
      <c r="W22" s="60"/>
      <c r="X22" s="55"/>
      <c r="Y22" s="58">
        <f t="shared" si="23"/>
        <v>0</v>
      </c>
      <c r="Z22" s="75">
        <v>9.8500000000000004E-2</v>
      </c>
      <c r="AA22" s="55">
        <v>0.10725</v>
      </c>
      <c r="AB22" s="58">
        <f t="shared" si="24"/>
        <v>-1.0324999999999993</v>
      </c>
      <c r="AC22" s="61">
        <f t="shared" si="25"/>
        <v>-10.543539999999954</v>
      </c>
      <c r="AD22" s="62">
        <f t="shared" si="26"/>
        <v>549.30769230769226</v>
      </c>
    </row>
    <row r="23" spans="1:30" s="42" customFormat="1" x14ac:dyDescent="0.25">
      <c r="A23" s="40">
        <v>44409</v>
      </c>
      <c r="B23" s="53">
        <v>26</v>
      </c>
      <c r="C23" s="53">
        <v>19994</v>
      </c>
      <c r="D23" s="53">
        <v>2</v>
      </c>
      <c r="E23" s="53">
        <v>1673</v>
      </c>
      <c r="F23" s="93"/>
      <c r="G23" s="93"/>
      <c r="H23" s="93">
        <v>1</v>
      </c>
      <c r="I23" s="93">
        <v>107</v>
      </c>
      <c r="J23" s="54">
        <f t="shared" si="18"/>
        <v>29</v>
      </c>
      <c r="K23" s="54">
        <f t="shared" si="19"/>
        <v>21774</v>
      </c>
      <c r="L23" s="55" t="s">
        <v>17</v>
      </c>
      <c r="M23" s="41" t="s">
        <v>39</v>
      </c>
      <c r="N23" s="41" t="s">
        <v>40</v>
      </c>
      <c r="O23" s="38"/>
      <c r="P23" s="56">
        <f t="shared" si="20"/>
        <v>44409</v>
      </c>
      <c r="Q23" s="57">
        <v>0.10753</v>
      </c>
      <c r="R23" s="55">
        <v>0.10725</v>
      </c>
      <c r="S23" s="58">
        <f t="shared" si="21"/>
        <v>5.598320000000049</v>
      </c>
      <c r="T23" s="75">
        <v>9.8500000000000004E-2</v>
      </c>
      <c r="U23" s="55">
        <v>0.10725</v>
      </c>
      <c r="V23" s="59">
        <f t="shared" si="22"/>
        <v>-14.638749999999989</v>
      </c>
      <c r="W23" s="60"/>
      <c r="X23" s="55"/>
      <c r="Y23" s="58">
        <f t="shared" si="23"/>
        <v>0</v>
      </c>
      <c r="Z23" s="75">
        <v>9.8500000000000004E-2</v>
      </c>
      <c r="AA23" s="55">
        <v>0.10725</v>
      </c>
      <c r="AB23" s="58">
        <f t="shared" si="24"/>
        <v>-0.93624999999999936</v>
      </c>
      <c r="AC23" s="61">
        <f t="shared" si="25"/>
        <v>-9.9766799999999396</v>
      </c>
      <c r="AD23" s="62">
        <f t="shared" si="26"/>
        <v>769</v>
      </c>
    </row>
    <row r="24" spans="1:30" s="42" customFormat="1" x14ac:dyDescent="0.25">
      <c r="A24" s="40">
        <v>44378</v>
      </c>
      <c r="B24" s="53">
        <v>26</v>
      </c>
      <c r="C24" s="53">
        <v>26155</v>
      </c>
      <c r="D24" s="53">
        <v>2</v>
      </c>
      <c r="E24" s="53">
        <v>1647</v>
      </c>
      <c r="F24" s="93"/>
      <c r="G24" s="93"/>
      <c r="H24" s="93">
        <v>1</v>
      </c>
      <c r="I24" s="93">
        <v>96</v>
      </c>
      <c r="J24" s="54">
        <f t="shared" si="18"/>
        <v>29</v>
      </c>
      <c r="K24" s="54">
        <f t="shared" si="19"/>
        <v>27898</v>
      </c>
      <c r="L24" s="55" t="s">
        <v>17</v>
      </c>
      <c r="M24" s="41" t="s">
        <v>39</v>
      </c>
      <c r="N24" s="41" t="s">
        <v>40</v>
      </c>
      <c r="O24" s="38"/>
      <c r="P24" s="56">
        <f t="shared" si="20"/>
        <v>44378</v>
      </c>
      <c r="Q24" s="57">
        <v>0.10753</v>
      </c>
      <c r="R24" s="55">
        <v>0.10725</v>
      </c>
      <c r="S24" s="58">
        <f t="shared" si="21"/>
        <v>7.3234000000000643</v>
      </c>
      <c r="T24" s="75">
        <v>9.8500000000000004E-2</v>
      </c>
      <c r="U24" s="55">
        <v>0.10725</v>
      </c>
      <c r="V24" s="59">
        <f t="shared" si="22"/>
        <v>-14.41124999999999</v>
      </c>
      <c r="W24" s="60"/>
      <c r="X24" s="55"/>
      <c r="Y24" s="58">
        <f t="shared" si="23"/>
        <v>0</v>
      </c>
      <c r="Z24" s="75">
        <v>9.8500000000000004E-2</v>
      </c>
      <c r="AA24" s="55">
        <v>0.10725</v>
      </c>
      <c r="AB24" s="58">
        <f t="shared" si="24"/>
        <v>-0.83999999999999941</v>
      </c>
      <c r="AC24" s="61">
        <f t="shared" si="25"/>
        <v>-7.9278499999999248</v>
      </c>
      <c r="AD24" s="62">
        <f t="shared" si="26"/>
        <v>1005.9615384615385</v>
      </c>
    </row>
    <row r="25" spans="1:30" s="42" customFormat="1" x14ac:dyDescent="0.25">
      <c r="A25" s="40">
        <v>44348</v>
      </c>
      <c r="B25" s="53">
        <v>27</v>
      </c>
      <c r="C25" s="53">
        <v>24022</v>
      </c>
      <c r="D25" s="53">
        <v>2</v>
      </c>
      <c r="E25" s="53">
        <v>1659</v>
      </c>
      <c r="F25" s="93"/>
      <c r="G25" s="93"/>
      <c r="H25" s="93">
        <v>1</v>
      </c>
      <c r="I25" s="93">
        <v>89</v>
      </c>
      <c r="J25" s="54">
        <f t="shared" si="18"/>
        <v>30</v>
      </c>
      <c r="K25" s="54">
        <f t="shared" si="19"/>
        <v>25770</v>
      </c>
      <c r="L25" s="55" t="s">
        <v>17</v>
      </c>
      <c r="M25" s="41" t="s">
        <v>39</v>
      </c>
      <c r="N25" s="41" t="s">
        <v>40</v>
      </c>
      <c r="O25" s="38"/>
      <c r="P25" s="56">
        <f t="shared" si="20"/>
        <v>44348</v>
      </c>
      <c r="Q25" s="57">
        <v>0.11795</v>
      </c>
      <c r="R25" s="55">
        <v>0.10725</v>
      </c>
      <c r="S25" s="58">
        <f t="shared" si="21"/>
        <v>257.03540000000004</v>
      </c>
      <c r="T25" s="57">
        <v>0.11086</v>
      </c>
      <c r="U25" s="55">
        <v>0.10725</v>
      </c>
      <c r="V25" s="59">
        <f t="shared" si="22"/>
        <v>5.9889900000000038</v>
      </c>
      <c r="W25" s="60"/>
      <c r="X25" s="55"/>
      <c r="Y25" s="58">
        <f t="shared" si="23"/>
        <v>0</v>
      </c>
      <c r="Z25" s="75">
        <v>0.11086</v>
      </c>
      <c r="AA25" s="55">
        <v>0.10725</v>
      </c>
      <c r="AB25" s="58">
        <f t="shared" si="24"/>
        <v>0.32129000000000019</v>
      </c>
      <c r="AC25" s="61">
        <f t="shared" si="25"/>
        <v>263.34568000000002</v>
      </c>
      <c r="AD25" s="62">
        <f t="shared" si="26"/>
        <v>889.7037037037037</v>
      </c>
    </row>
    <row r="26" spans="1:30" s="42" customFormat="1" x14ac:dyDescent="0.25">
      <c r="A26" s="40">
        <v>44317</v>
      </c>
      <c r="B26" s="53">
        <v>27</v>
      </c>
      <c r="C26" s="53">
        <v>20673</v>
      </c>
      <c r="D26" s="53">
        <v>2</v>
      </c>
      <c r="E26" s="53">
        <v>2974</v>
      </c>
      <c r="F26" s="93"/>
      <c r="G26" s="93"/>
      <c r="H26" s="93">
        <v>1</v>
      </c>
      <c r="I26" s="93">
        <v>99</v>
      </c>
      <c r="J26" s="54">
        <f t="shared" si="18"/>
        <v>30</v>
      </c>
      <c r="K26" s="54">
        <f t="shared" si="19"/>
        <v>23746</v>
      </c>
      <c r="L26" s="55" t="s">
        <v>17</v>
      </c>
      <c r="M26" s="41" t="s">
        <v>39</v>
      </c>
      <c r="N26" s="41" t="s">
        <v>40</v>
      </c>
      <c r="O26" s="38"/>
      <c r="P26" s="56">
        <f t="shared" si="20"/>
        <v>44317</v>
      </c>
      <c r="Q26" s="57">
        <v>0.11795</v>
      </c>
      <c r="R26" s="55">
        <v>0.10725</v>
      </c>
      <c r="S26" s="58">
        <f t="shared" si="21"/>
        <v>221.20110000000003</v>
      </c>
      <c r="T26" s="57">
        <v>0.11086</v>
      </c>
      <c r="U26" s="55">
        <v>0.10725</v>
      </c>
      <c r="V26" s="59">
        <f t="shared" si="22"/>
        <v>10.736140000000006</v>
      </c>
      <c r="W26" s="60"/>
      <c r="X26" s="55"/>
      <c r="Y26" s="58">
        <f t="shared" si="23"/>
        <v>0</v>
      </c>
      <c r="Z26" s="57">
        <v>0.11086</v>
      </c>
      <c r="AA26" s="55">
        <v>0.10725</v>
      </c>
      <c r="AB26" s="58">
        <f t="shared" si="24"/>
        <v>0.35739000000000021</v>
      </c>
      <c r="AC26" s="61">
        <f t="shared" si="25"/>
        <v>232.29463000000004</v>
      </c>
      <c r="AD26" s="62">
        <f t="shared" si="26"/>
        <v>765.66666666666663</v>
      </c>
    </row>
    <row r="27" spans="1:30" s="42" customFormat="1" x14ac:dyDescent="0.25">
      <c r="A27" s="40">
        <v>44287</v>
      </c>
      <c r="B27" s="53">
        <v>27</v>
      </c>
      <c r="C27" s="53">
        <v>13777</v>
      </c>
      <c r="D27" s="53">
        <v>2</v>
      </c>
      <c r="E27" s="53">
        <v>14989</v>
      </c>
      <c r="F27" s="93"/>
      <c r="G27" s="93"/>
      <c r="H27" s="93">
        <v>1</v>
      </c>
      <c r="I27" s="93">
        <v>108</v>
      </c>
      <c r="J27" s="54">
        <f t="shared" si="18"/>
        <v>30</v>
      </c>
      <c r="K27" s="54">
        <f t="shared" si="19"/>
        <v>28874</v>
      </c>
      <c r="L27" s="55" t="s">
        <v>17</v>
      </c>
      <c r="M27" s="41" t="s">
        <v>39</v>
      </c>
      <c r="N27" s="41" t="s">
        <v>40</v>
      </c>
      <c r="O27" s="38"/>
      <c r="P27" s="56">
        <f t="shared" si="20"/>
        <v>44287</v>
      </c>
      <c r="Q27" s="57">
        <v>0.11795</v>
      </c>
      <c r="R27" s="55">
        <v>0.10725</v>
      </c>
      <c r="S27" s="58">
        <f t="shared" si="21"/>
        <v>147.41390000000001</v>
      </c>
      <c r="T27" s="57">
        <v>0.11086</v>
      </c>
      <c r="U27" s="55">
        <v>0.10725</v>
      </c>
      <c r="V27" s="59">
        <f t="shared" si="22"/>
        <v>54.110290000000035</v>
      </c>
      <c r="W27" s="60"/>
      <c r="X27" s="55"/>
      <c r="Y27" s="58">
        <f t="shared" si="23"/>
        <v>0</v>
      </c>
      <c r="Z27" s="57">
        <v>0.11086</v>
      </c>
      <c r="AA27" s="55">
        <v>0.10725</v>
      </c>
      <c r="AB27" s="58">
        <f t="shared" si="24"/>
        <v>0.38988000000000023</v>
      </c>
      <c r="AC27" s="61">
        <f t="shared" si="25"/>
        <v>201.91407000000004</v>
      </c>
      <c r="AD27" s="62">
        <f t="shared" si="26"/>
        <v>510.25925925925924</v>
      </c>
    </row>
    <row r="28" spans="1:30" s="42" customFormat="1" x14ac:dyDescent="0.25">
      <c r="A28" s="40">
        <v>44256</v>
      </c>
      <c r="B28" s="53">
        <v>27</v>
      </c>
      <c r="C28" s="53">
        <v>17570</v>
      </c>
      <c r="D28" s="53">
        <v>2</v>
      </c>
      <c r="E28" s="53">
        <v>13778</v>
      </c>
      <c r="F28" s="93"/>
      <c r="G28" s="93"/>
      <c r="H28" s="93">
        <v>1</v>
      </c>
      <c r="I28" s="93">
        <v>127</v>
      </c>
      <c r="J28" s="54">
        <f t="shared" ref="J28:K30" si="27">B28+D28+F28+H28</f>
        <v>30</v>
      </c>
      <c r="K28" s="54">
        <f t="shared" si="27"/>
        <v>31475</v>
      </c>
      <c r="L28" s="55" t="s">
        <v>17</v>
      </c>
      <c r="M28" s="41" t="s">
        <v>39</v>
      </c>
      <c r="N28" s="41" t="s">
        <v>40</v>
      </c>
      <c r="O28" s="38"/>
      <c r="P28" s="56">
        <f t="shared" si="20"/>
        <v>44256</v>
      </c>
      <c r="Q28" s="75">
        <v>0.11795</v>
      </c>
      <c r="R28" s="55">
        <v>0.10725</v>
      </c>
      <c r="S28" s="58">
        <f t="shared" si="21"/>
        <v>187.99900000000002</v>
      </c>
      <c r="T28" s="57">
        <v>0.11086</v>
      </c>
      <c r="U28" s="76">
        <v>0.10725</v>
      </c>
      <c r="V28" s="59">
        <f t="shared" si="22"/>
        <v>49.738580000000027</v>
      </c>
      <c r="W28" s="60"/>
      <c r="X28" s="76"/>
      <c r="Y28" s="58">
        <f t="shared" si="23"/>
        <v>0</v>
      </c>
      <c r="Z28" s="57">
        <v>0.11086</v>
      </c>
      <c r="AA28" s="55">
        <v>0.10725</v>
      </c>
      <c r="AB28" s="58">
        <f t="shared" si="24"/>
        <v>0.45847000000000027</v>
      </c>
      <c r="AC28" s="61">
        <f t="shared" si="25"/>
        <v>238.19605000000007</v>
      </c>
      <c r="AD28" s="62">
        <f t="shared" si="26"/>
        <v>650.74074074074076</v>
      </c>
    </row>
    <row r="29" spans="1:30" s="42" customFormat="1" x14ac:dyDescent="0.25">
      <c r="A29" s="40">
        <v>44228</v>
      </c>
      <c r="B29" s="53">
        <v>27</v>
      </c>
      <c r="C29" s="53">
        <v>20871</v>
      </c>
      <c r="D29" s="53">
        <v>2</v>
      </c>
      <c r="E29" s="53">
        <v>11146</v>
      </c>
      <c r="F29" s="93"/>
      <c r="G29" s="93"/>
      <c r="H29" s="93">
        <v>1</v>
      </c>
      <c r="I29" s="93">
        <v>128</v>
      </c>
      <c r="J29" s="54">
        <f t="shared" si="27"/>
        <v>30</v>
      </c>
      <c r="K29" s="54">
        <f t="shared" si="27"/>
        <v>32145</v>
      </c>
      <c r="L29" s="55" t="s">
        <v>17</v>
      </c>
      <c r="M29" s="41" t="s">
        <v>39</v>
      </c>
      <c r="N29" s="41" t="s">
        <v>40</v>
      </c>
      <c r="O29" s="38"/>
      <c r="P29" s="56">
        <f t="shared" si="20"/>
        <v>44228</v>
      </c>
      <c r="Q29" s="75">
        <v>0.11795</v>
      </c>
      <c r="R29" s="55">
        <v>0.10725</v>
      </c>
      <c r="S29" s="58">
        <f t="shared" si="21"/>
        <v>223.31970000000001</v>
      </c>
      <c r="T29" s="57">
        <v>0.11086</v>
      </c>
      <c r="U29" s="76">
        <v>0.10725</v>
      </c>
      <c r="V29" s="59">
        <f t="shared" si="22"/>
        <v>40.237060000000021</v>
      </c>
      <c r="W29" s="60"/>
      <c r="X29" s="76"/>
      <c r="Y29" s="58">
        <f t="shared" si="23"/>
        <v>0</v>
      </c>
      <c r="Z29" s="57">
        <v>0.11086</v>
      </c>
      <c r="AA29" s="55">
        <v>0.10725</v>
      </c>
      <c r="AB29" s="58">
        <f t="shared" si="24"/>
        <v>0.46208000000000027</v>
      </c>
      <c r="AC29" s="61">
        <f t="shared" si="25"/>
        <v>264.01884000000007</v>
      </c>
      <c r="AD29" s="62">
        <f t="shared" si="26"/>
        <v>773</v>
      </c>
    </row>
    <row r="30" spans="1:30" s="42" customFormat="1" x14ac:dyDescent="0.25">
      <c r="A30" s="40">
        <v>44197</v>
      </c>
      <c r="B30" s="53">
        <v>28</v>
      </c>
      <c r="C30" s="53">
        <v>28114</v>
      </c>
      <c r="D30" s="53">
        <v>2</v>
      </c>
      <c r="E30" s="53">
        <v>18670</v>
      </c>
      <c r="F30" s="93"/>
      <c r="G30" s="93"/>
      <c r="H30" s="93">
        <v>0</v>
      </c>
      <c r="I30" s="93">
        <v>0</v>
      </c>
      <c r="J30" s="54">
        <f t="shared" si="27"/>
        <v>30</v>
      </c>
      <c r="K30" s="54">
        <f t="shared" si="27"/>
        <v>46784</v>
      </c>
      <c r="L30" s="55" t="s">
        <v>17</v>
      </c>
      <c r="M30" s="41" t="s">
        <v>39</v>
      </c>
      <c r="N30" s="41" t="s">
        <v>40</v>
      </c>
      <c r="O30" s="38"/>
      <c r="P30" s="56">
        <f t="shared" si="20"/>
        <v>44197</v>
      </c>
      <c r="Q30" s="75">
        <v>0.11795</v>
      </c>
      <c r="R30" s="55">
        <v>0.10725</v>
      </c>
      <c r="S30" s="58">
        <f t="shared" si="21"/>
        <v>300.81980000000004</v>
      </c>
      <c r="T30" s="57">
        <v>0.11086</v>
      </c>
      <c r="U30" s="76">
        <v>0.10725</v>
      </c>
      <c r="V30" s="59">
        <f t="shared" si="22"/>
        <v>67.398700000000034</v>
      </c>
      <c r="W30" s="60"/>
      <c r="X30" s="76"/>
      <c r="Y30" s="58">
        <f t="shared" si="23"/>
        <v>0</v>
      </c>
      <c r="Z30" s="57">
        <v>0.11086</v>
      </c>
      <c r="AA30" s="55">
        <v>0.10725</v>
      </c>
      <c r="AB30" s="58">
        <f t="shared" si="24"/>
        <v>0</v>
      </c>
      <c r="AC30" s="61">
        <f t="shared" si="25"/>
        <v>368.21850000000006</v>
      </c>
      <c r="AD30" s="62">
        <f t="shared" si="26"/>
        <v>1004.0714285714286</v>
      </c>
    </row>
    <row r="31" spans="1:30" s="42" customFormat="1" x14ac:dyDescent="0.25">
      <c r="A31" s="43">
        <v>44166</v>
      </c>
      <c r="B31" s="63"/>
      <c r="C31" s="63"/>
      <c r="D31" s="63"/>
      <c r="E31" s="63"/>
      <c r="F31" s="63"/>
      <c r="G31" s="63"/>
      <c r="H31" s="63"/>
      <c r="I31" s="63"/>
      <c r="J31" s="63"/>
      <c r="K31" s="63"/>
      <c r="L31" s="64"/>
      <c r="M31" s="44"/>
      <c r="N31" s="44"/>
      <c r="O31" s="38"/>
      <c r="P31" s="98">
        <f t="shared" si="20"/>
        <v>44166</v>
      </c>
      <c r="Q31" s="97"/>
      <c r="R31" s="63"/>
      <c r="S31" s="99"/>
      <c r="T31" s="97"/>
      <c r="U31" s="63"/>
      <c r="V31" s="99"/>
      <c r="W31" s="97"/>
      <c r="X31" s="63"/>
      <c r="Y31" s="99"/>
      <c r="Z31" s="97"/>
      <c r="AA31" s="64"/>
      <c r="AB31" s="65"/>
      <c r="AC31" s="45"/>
      <c r="AD31" s="45"/>
    </row>
    <row r="32" spans="1:30" s="42" customFormat="1" x14ac:dyDescent="0.25">
      <c r="A32" s="43">
        <v>44136</v>
      </c>
      <c r="B32" s="63"/>
      <c r="C32" s="63"/>
      <c r="D32" s="63"/>
      <c r="E32" s="63"/>
      <c r="F32" s="63"/>
      <c r="G32" s="63"/>
      <c r="H32" s="63"/>
      <c r="I32" s="63"/>
      <c r="J32" s="63"/>
      <c r="K32" s="63"/>
      <c r="L32" s="64"/>
      <c r="M32" s="44"/>
      <c r="N32" s="44"/>
      <c r="O32" s="38"/>
      <c r="P32" s="98">
        <f t="shared" si="20"/>
        <v>44136</v>
      </c>
      <c r="Q32" s="97"/>
      <c r="R32" s="63"/>
      <c r="S32" s="99"/>
      <c r="T32" s="97"/>
      <c r="U32" s="63"/>
      <c r="V32" s="99"/>
      <c r="W32" s="97"/>
      <c r="X32" s="63"/>
      <c r="Y32" s="99"/>
      <c r="Z32" s="97"/>
      <c r="AA32" s="64"/>
      <c r="AB32" s="65"/>
      <c r="AC32" s="45"/>
      <c r="AD32" s="45"/>
    </row>
    <row r="33" spans="1:30" s="42" customFormat="1" x14ac:dyDescent="0.25">
      <c r="A33" s="43">
        <v>44105</v>
      </c>
      <c r="B33" s="63"/>
      <c r="C33" s="63"/>
      <c r="D33" s="63"/>
      <c r="E33" s="63"/>
      <c r="F33" s="63"/>
      <c r="G33" s="63"/>
      <c r="H33" s="63"/>
      <c r="I33" s="63"/>
      <c r="J33" s="63"/>
      <c r="K33" s="63"/>
      <c r="L33" s="64"/>
      <c r="M33" s="44"/>
      <c r="N33" s="44"/>
      <c r="O33" s="38"/>
      <c r="P33" s="98">
        <f t="shared" si="20"/>
        <v>44105</v>
      </c>
      <c r="Q33" s="97"/>
      <c r="R33" s="63"/>
      <c r="S33" s="99"/>
      <c r="T33" s="97"/>
      <c r="U33" s="63"/>
      <c r="V33" s="99"/>
      <c r="W33" s="97"/>
      <c r="X33" s="63"/>
      <c r="Y33" s="99"/>
      <c r="Z33" s="97"/>
      <c r="AA33" s="64"/>
      <c r="AB33" s="65"/>
      <c r="AC33" s="45"/>
      <c r="AD33" s="45"/>
    </row>
    <row r="34" spans="1:30" x14ac:dyDescent="0.25">
      <c r="C34" s="66"/>
      <c r="D34" s="66"/>
      <c r="Q34" s="67"/>
      <c r="S34" s="68"/>
      <c r="T34" s="68"/>
      <c r="U34" s="68"/>
      <c r="V34" s="68"/>
      <c r="W34" s="68"/>
      <c r="X34" s="68"/>
      <c r="Y34" s="68"/>
      <c r="Z34" s="68"/>
      <c r="AA34" s="68"/>
      <c r="AB34" s="69"/>
    </row>
    <row r="35" spans="1:30" s="42" customFormat="1" x14ac:dyDescent="0.25">
      <c r="A35" s="80" t="s">
        <v>49</v>
      </c>
      <c r="B35" s="81">
        <f t="shared" ref="B35:I35" si="28">IFERROR(AVERAGE(B7:B33),0)</f>
        <v>25.666666666666668</v>
      </c>
      <c r="C35" s="81">
        <f t="shared" si="28"/>
        <v>20421.888888888891</v>
      </c>
      <c r="D35" s="81">
        <f t="shared" si="28"/>
        <v>2</v>
      </c>
      <c r="E35" s="81">
        <f t="shared" si="28"/>
        <v>4797.9444444444443</v>
      </c>
      <c r="F35" s="81">
        <f t="shared" si="28"/>
        <v>0</v>
      </c>
      <c r="G35" s="81">
        <f t="shared" si="28"/>
        <v>0</v>
      </c>
      <c r="H35" s="81">
        <f t="shared" si="28"/>
        <v>0.94444444444444442</v>
      </c>
      <c r="I35" s="81">
        <f t="shared" si="28"/>
        <v>111.88888888888889</v>
      </c>
      <c r="J35" s="81">
        <f>B35+D35+F35+H35</f>
        <v>28.611111111111111</v>
      </c>
      <c r="K35" s="81">
        <f>C35+E35+G35+I35</f>
        <v>25331.722222222226</v>
      </c>
      <c r="L35" s="82"/>
      <c r="M35" s="82"/>
      <c r="N35" s="83"/>
      <c r="O35" s="38"/>
      <c r="P35" s="84" t="s">
        <v>6</v>
      </c>
      <c r="Q35" s="85"/>
      <c r="R35" s="86"/>
      <c r="S35" s="87">
        <f>SUM(S7:S34)</f>
        <v>7119.700850000002</v>
      </c>
      <c r="T35" s="88"/>
      <c r="U35" s="82"/>
      <c r="V35" s="87">
        <f>SUM(V7:V34)</f>
        <v>608.06900000000053</v>
      </c>
      <c r="W35" s="89"/>
      <c r="X35" s="82"/>
      <c r="Y35" s="87">
        <f>SUM(Y7:Y34)</f>
        <v>0</v>
      </c>
      <c r="Z35" s="90"/>
      <c r="AA35" s="91"/>
      <c r="AB35" s="87">
        <f>SUM(AB7:AB34)</f>
        <v>23.761300000000016</v>
      </c>
      <c r="AC35" s="87">
        <f>SUM(AC7:AC34)</f>
        <v>7751.5311500000025</v>
      </c>
      <c r="AD35" s="91">
        <f>IFERROR(C35/B35,0)</f>
        <v>795.65800865800873</v>
      </c>
    </row>
  </sheetData>
  <mergeCells count="14">
    <mergeCell ref="A4:N4"/>
    <mergeCell ref="P4:AD4"/>
    <mergeCell ref="AF4:AY4"/>
    <mergeCell ref="Q5:S5"/>
    <mergeCell ref="T5:V5"/>
    <mergeCell ref="W5:Y5"/>
    <mergeCell ref="Z5:AB5"/>
    <mergeCell ref="AD5:AD6"/>
    <mergeCell ref="A1:N1"/>
    <mergeCell ref="P1:AC1"/>
    <mergeCell ref="AF1:AY1"/>
    <mergeCell ref="A2:N2"/>
    <mergeCell ref="P2:AC2"/>
    <mergeCell ref="AF2:AY2"/>
  </mergeCells>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6"/>
  <sheetViews>
    <sheetView topLeftCell="A12" workbookViewId="0">
      <selection activeCell="E36" sqref="E36"/>
    </sheetView>
  </sheetViews>
  <sheetFormatPr defaultColWidth="9.140625" defaultRowHeight="15.75" x14ac:dyDescent="0.25"/>
  <cols>
    <col min="1" max="1" width="41.7109375" style="2" customWidth="1"/>
    <col min="2" max="2" width="27" style="2" bestFit="1" customWidth="1"/>
    <col min="3" max="3" width="40.140625" style="2" customWidth="1"/>
    <col min="4" max="4" width="12.7109375" style="2" customWidth="1"/>
    <col min="5" max="5" width="26.42578125" style="2" bestFit="1" customWidth="1"/>
    <col min="6" max="6" width="24" style="2" bestFit="1" customWidth="1"/>
    <col min="7" max="7" width="15.5703125" style="2" bestFit="1" customWidth="1"/>
    <col min="8" max="8" width="16.5703125" style="2" bestFit="1" customWidth="1"/>
    <col min="9" max="9" width="14.7109375" style="2" bestFit="1" customWidth="1"/>
    <col min="10" max="10" width="13.140625" style="2" bestFit="1" customWidth="1"/>
    <col min="11" max="11" width="12.42578125" style="2" bestFit="1" customWidth="1"/>
    <col min="12" max="12" width="12.7109375" style="2" bestFit="1" customWidth="1"/>
    <col min="13"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14</v>
      </c>
    </row>
    <row r="2" spans="1:13" x14ac:dyDescent="0.25">
      <c r="A2" s="6" t="s">
        <v>12</v>
      </c>
      <c r="B2" s="7" t="s">
        <v>44</v>
      </c>
      <c r="C2" s="7" t="s">
        <v>45</v>
      </c>
      <c r="D2" s="7"/>
      <c r="E2" s="2" t="s">
        <v>5</v>
      </c>
      <c r="G2" s="18"/>
      <c r="H2" s="18"/>
      <c r="I2" s="18"/>
    </row>
    <row r="3" spans="1:13" x14ac:dyDescent="0.25">
      <c r="A3" s="21" t="str">
        <f>A12</f>
        <v>Q2'21</v>
      </c>
      <c r="B3" s="8">
        <f>B12+C12+E12+F12</f>
        <v>-146706.10974999986</v>
      </c>
      <c r="C3" s="8">
        <v>399495.21425000031</v>
      </c>
      <c r="D3" s="34"/>
      <c r="E3" s="2">
        <v>1</v>
      </c>
      <c r="G3" s="33"/>
      <c r="H3" s="33"/>
      <c r="I3" s="33"/>
      <c r="J3" s="33"/>
      <c r="K3" s="22"/>
    </row>
    <row r="4" spans="1:13" x14ac:dyDescent="0.25">
      <c r="A4" s="21" t="str">
        <f>A13</f>
        <v>Q3'21</v>
      </c>
      <c r="B4" s="8">
        <f t="shared" ref="B4:B7" si="0">B13+C13+E13+F13</f>
        <v>-333267.83295999985</v>
      </c>
      <c r="C4" s="8">
        <v>296926.32704000029</v>
      </c>
      <c r="D4" s="34"/>
      <c r="E4" s="2">
        <v>2</v>
      </c>
      <c r="G4" s="33"/>
      <c r="H4" s="33"/>
      <c r="I4" s="33"/>
      <c r="J4" s="33"/>
      <c r="K4" s="22"/>
      <c r="L4" s="22"/>
    </row>
    <row r="5" spans="1:13" x14ac:dyDescent="0.25">
      <c r="A5" s="21" t="str">
        <f>A14</f>
        <v>Q4'21</v>
      </c>
      <c r="B5" s="8">
        <f t="shared" si="0"/>
        <v>562423.89016000018</v>
      </c>
      <c r="C5" s="8">
        <v>1067724.8241600001</v>
      </c>
      <c r="D5" s="8"/>
      <c r="E5" s="2">
        <v>3</v>
      </c>
      <c r="G5" s="33"/>
      <c r="H5" s="33"/>
      <c r="I5" s="33"/>
      <c r="J5" s="33"/>
      <c r="K5" s="22"/>
      <c r="L5" s="22"/>
    </row>
    <row r="6" spans="1:13" x14ac:dyDescent="0.25">
      <c r="A6" s="21" t="str">
        <f>A15</f>
        <v>Q1'22</v>
      </c>
      <c r="B6" s="8">
        <f t="shared" si="0"/>
        <v>957699.24897000007</v>
      </c>
      <c r="C6" s="8">
        <v>1511445.3469700001</v>
      </c>
      <c r="D6" s="8"/>
      <c r="E6" s="2">
        <v>4</v>
      </c>
      <c r="G6" s="33"/>
      <c r="H6" s="33"/>
      <c r="I6" s="33"/>
      <c r="J6" s="33"/>
      <c r="K6" s="22"/>
      <c r="L6" s="22"/>
    </row>
    <row r="7" spans="1:13" x14ac:dyDescent="0.25">
      <c r="A7" s="21" t="str">
        <f>A16</f>
        <v>Q2'22</v>
      </c>
      <c r="B7" s="8">
        <f t="shared" si="0"/>
        <v>363671.35083000007</v>
      </c>
      <c r="C7" s="8">
        <v>895069.95683000004</v>
      </c>
      <c r="D7" s="8"/>
      <c r="E7" s="2">
        <v>5</v>
      </c>
      <c r="G7" s="33"/>
      <c r="H7" s="33"/>
      <c r="I7" s="33"/>
      <c r="J7" s="33"/>
      <c r="K7" s="22"/>
      <c r="L7" s="22"/>
    </row>
    <row r="8" spans="1:13" x14ac:dyDescent="0.25">
      <c r="A8" s="21"/>
      <c r="B8" s="8"/>
      <c r="F8" s="70"/>
      <c r="G8" s="33"/>
      <c r="H8" s="33"/>
      <c r="I8" s="33"/>
      <c r="J8" s="22"/>
      <c r="K8" s="22"/>
      <c r="L8" s="22"/>
    </row>
    <row r="9" spans="1:13" x14ac:dyDescent="0.25">
      <c r="F9" s="70"/>
      <c r="G9" s="33"/>
      <c r="H9" s="33"/>
      <c r="I9" s="33"/>
      <c r="J9" s="22"/>
      <c r="K9" s="22"/>
      <c r="L9" s="22"/>
    </row>
    <row r="10" spans="1:13" x14ac:dyDescent="0.25">
      <c r="A10" s="1" t="s">
        <v>13</v>
      </c>
      <c r="F10" s="70"/>
      <c r="G10" s="33"/>
      <c r="H10" s="33"/>
      <c r="I10" s="33"/>
      <c r="J10" s="22"/>
      <c r="K10" s="22"/>
      <c r="L10" s="22"/>
    </row>
    <row r="11" spans="1:13" ht="27.75" customHeight="1" x14ac:dyDescent="0.25">
      <c r="A11" s="6" t="s">
        <v>12</v>
      </c>
      <c r="B11" s="9" t="s">
        <v>2</v>
      </c>
      <c r="C11" s="9" t="s">
        <v>3</v>
      </c>
      <c r="D11" s="9" t="s">
        <v>7</v>
      </c>
      <c r="E11" s="9" t="s">
        <v>16</v>
      </c>
      <c r="F11" s="9" t="s">
        <v>53</v>
      </c>
      <c r="G11" s="2" t="s">
        <v>5</v>
      </c>
      <c r="H11" s="71"/>
      <c r="I11" s="33"/>
      <c r="J11" s="33"/>
      <c r="K11" s="22"/>
      <c r="L11" s="22"/>
      <c r="M11" s="22"/>
    </row>
    <row r="12" spans="1:13" x14ac:dyDescent="0.25">
      <c r="A12" s="21" t="s">
        <v>54</v>
      </c>
      <c r="B12" s="34">
        <v>-60125.469219999904</v>
      </c>
      <c r="C12" s="34">
        <v>-39329.733319999985</v>
      </c>
      <c r="D12" s="10">
        <v>0</v>
      </c>
      <c r="E12" s="10">
        <v>-47251.97576999999</v>
      </c>
      <c r="F12" s="34">
        <v>1.0685600000000006</v>
      </c>
      <c r="G12" s="2">
        <v>1</v>
      </c>
      <c r="H12" s="33"/>
      <c r="I12" s="33"/>
      <c r="J12" s="33"/>
      <c r="K12" s="22"/>
      <c r="L12" s="22"/>
      <c r="M12" s="22"/>
    </row>
    <row r="13" spans="1:13" x14ac:dyDescent="0.25">
      <c r="A13" s="21" t="s">
        <v>55</v>
      </c>
      <c r="B13" s="8">
        <v>-202237.41565999988</v>
      </c>
      <c r="C13" s="8">
        <v>-67748.709499999983</v>
      </c>
      <c r="D13" s="10">
        <v>0</v>
      </c>
      <c r="E13" s="10">
        <v>-63278.899049999978</v>
      </c>
      <c r="F13" s="8">
        <v>-2.8087499999999981</v>
      </c>
      <c r="G13" s="2">
        <v>2</v>
      </c>
      <c r="H13" s="33"/>
      <c r="I13" s="33"/>
      <c r="J13" s="33"/>
      <c r="K13" s="22"/>
      <c r="L13" s="22"/>
      <c r="M13" s="22"/>
    </row>
    <row r="14" spans="1:13" x14ac:dyDescent="0.25">
      <c r="A14" s="21" t="s">
        <v>56</v>
      </c>
      <c r="B14" s="8">
        <v>414737.06348000013</v>
      </c>
      <c r="C14" s="8">
        <v>24279.413630000003</v>
      </c>
      <c r="D14" s="8">
        <v>0</v>
      </c>
      <c r="E14" s="10">
        <v>123411.24554999999</v>
      </c>
      <c r="F14" s="8">
        <v>-3.8324999999999978</v>
      </c>
      <c r="G14" s="2">
        <v>3</v>
      </c>
      <c r="H14" s="33"/>
      <c r="I14" s="33"/>
      <c r="J14" s="33"/>
      <c r="K14" s="22"/>
      <c r="L14" s="22"/>
      <c r="M14" s="22"/>
    </row>
    <row r="15" spans="1:13" x14ac:dyDescent="0.25">
      <c r="A15" s="21" t="s">
        <v>62</v>
      </c>
      <c r="B15" s="8">
        <v>694346.3532100002</v>
      </c>
      <c r="C15" s="8">
        <v>65310.790919999999</v>
      </c>
      <c r="D15" s="8">
        <v>0</v>
      </c>
      <c r="E15" s="10">
        <v>198025.63796000002</v>
      </c>
      <c r="F15" s="8">
        <v>16.46688000000001</v>
      </c>
      <c r="G15" s="2">
        <v>4</v>
      </c>
      <c r="H15" s="33"/>
      <c r="I15" s="33"/>
      <c r="J15" s="22"/>
      <c r="K15" s="22"/>
      <c r="L15" s="22"/>
    </row>
    <row r="16" spans="1:13" x14ac:dyDescent="0.25">
      <c r="A16" s="21" t="s">
        <v>68</v>
      </c>
      <c r="B16" s="8">
        <v>281266.22036000004</v>
      </c>
      <c r="C16" s="8">
        <v>13038.166210000003</v>
      </c>
      <c r="D16" s="8">
        <v>0</v>
      </c>
      <c r="E16" s="10">
        <v>69355.017700000011</v>
      </c>
      <c r="F16" s="8">
        <v>11.946560000000005</v>
      </c>
      <c r="G16" s="2">
        <v>5</v>
      </c>
      <c r="H16" s="33"/>
      <c r="I16" s="33"/>
      <c r="J16" s="22"/>
      <c r="K16" s="22"/>
      <c r="L16" s="22"/>
    </row>
    <row r="17" spans="1:12" x14ac:dyDescent="0.25">
      <c r="A17" s="21"/>
      <c r="B17" s="8"/>
      <c r="C17" s="8"/>
      <c r="D17" s="8"/>
      <c r="E17" s="8"/>
      <c r="F17" s="8"/>
      <c r="G17" s="22"/>
      <c r="H17" s="33"/>
      <c r="I17" s="33"/>
      <c r="J17" s="22"/>
      <c r="K17" s="22"/>
      <c r="L17" s="22"/>
    </row>
    <row r="18" spans="1:12" x14ac:dyDescent="0.25">
      <c r="G18" s="22"/>
      <c r="H18" s="33"/>
      <c r="I18" s="33"/>
      <c r="J18" s="22"/>
      <c r="K18" s="22"/>
      <c r="L18" s="22"/>
    </row>
    <row r="19" spans="1:12" x14ac:dyDescent="0.25">
      <c r="A19" s="1" t="s">
        <v>8</v>
      </c>
      <c r="B19" s="1" t="s">
        <v>48</v>
      </c>
      <c r="C19" s="1"/>
      <c r="D19" s="1"/>
      <c r="E19" s="1"/>
      <c r="F19" s="1"/>
      <c r="G19" s="1"/>
      <c r="H19" s="33"/>
      <c r="I19" s="22"/>
      <c r="J19" s="22"/>
      <c r="K19" s="22"/>
      <c r="L19" s="22"/>
    </row>
    <row r="20" spans="1:12" x14ac:dyDescent="0.25">
      <c r="A20" s="1"/>
      <c r="B20" s="1"/>
      <c r="C20" s="1"/>
      <c r="D20" s="1"/>
      <c r="E20" s="1"/>
      <c r="F20" s="1"/>
      <c r="G20" s="30"/>
      <c r="H20" s="72"/>
      <c r="I20" s="22"/>
    </row>
    <row r="21" spans="1:12" ht="28.5" customHeight="1" x14ac:dyDescent="0.25">
      <c r="A21" s="3"/>
      <c r="B21" s="4" t="s">
        <v>1</v>
      </c>
      <c r="C21" s="1"/>
      <c r="D21" s="1"/>
      <c r="E21" s="1"/>
      <c r="F21" s="100" t="s">
        <v>63</v>
      </c>
      <c r="G21" s="101" t="s">
        <v>64</v>
      </c>
      <c r="H21" s="72"/>
      <c r="I21" s="22"/>
    </row>
    <row r="22" spans="1:12" x14ac:dyDescent="0.25">
      <c r="A22" s="5" t="s">
        <v>2</v>
      </c>
      <c r="B22" s="23">
        <f>F22+G22</f>
        <v>8721</v>
      </c>
      <c r="C22" s="1"/>
      <c r="D22" s="1"/>
      <c r="E22" s="94"/>
      <c r="F22" s="100">
        <v>8697</v>
      </c>
      <c r="G22" s="102">
        <v>24</v>
      </c>
      <c r="H22" s="72"/>
      <c r="I22" s="22"/>
    </row>
    <row r="23" spans="1:12" x14ac:dyDescent="0.25">
      <c r="A23" s="5" t="s">
        <v>3</v>
      </c>
      <c r="B23" s="23">
        <f t="shared" ref="B23:B25" si="1">F23+G23</f>
        <v>798</v>
      </c>
      <c r="C23" s="1"/>
      <c r="D23" s="1"/>
      <c r="E23" s="94"/>
      <c r="F23" s="100">
        <v>796</v>
      </c>
      <c r="G23" s="31">
        <v>2</v>
      </c>
      <c r="H23" s="72"/>
      <c r="I23" s="22"/>
    </row>
    <row r="24" spans="1:12" x14ac:dyDescent="0.25">
      <c r="A24" s="5" t="s">
        <v>16</v>
      </c>
      <c r="B24" s="23">
        <f t="shared" si="1"/>
        <v>63</v>
      </c>
      <c r="C24" s="1"/>
      <c r="D24" s="1"/>
      <c r="E24" s="94"/>
      <c r="F24" s="100">
        <v>63</v>
      </c>
      <c r="G24" s="31">
        <v>0</v>
      </c>
      <c r="H24" s="72"/>
      <c r="I24" s="22"/>
      <c r="J24" s="22"/>
    </row>
    <row r="25" spans="1:12" x14ac:dyDescent="0.25">
      <c r="A25" s="5" t="s">
        <v>53</v>
      </c>
      <c r="B25" s="23">
        <f t="shared" si="1"/>
        <v>1</v>
      </c>
      <c r="C25" s="1"/>
      <c r="D25" s="1"/>
      <c r="E25" s="94"/>
      <c r="F25" s="100">
        <v>0</v>
      </c>
      <c r="G25" s="31">
        <v>1</v>
      </c>
      <c r="H25" s="72"/>
      <c r="I25" s="22"/>
      <c r="J25" s="22"/>
    </row>
    <row r="26" spans="1:12" ht="16.5" thickBot="1" x14ac:dyDescent="0.3">
      <c r="A26" s="15" t="s">
        <v>51</v>
      </c>
      <c r="B26" s="73">
        <f>SUM(B22:B25)</f>
        <v>9583</v>
      </c>
      <c r="F26" s="103">
        <f>SUM(F22:F25)</f>
        <v>9556</v>
      </c>
      <c r="G26" s="103">
        <f>SUM(G22:G25)</f>
        <v>27</v>
      </c>
      <c r="H26" s="72"/>
      <c r="I26" s="22"/>
      <c r="J26" s="22"/>
    </row>
    <row r="27" spans="1:12" ht="16.5" thickTop="1" x14ac:dyDescent="0.25">
      <c r="D27" s="2" t="str">
        <f>'Chart Data'!A26 &amp; " " &amp; TEXT('Chart Data'!B26, "#,#0")</f>
        <v>AVERAGE METERS/MONTH: 9,583</v>
      </c>
      <c r="F27" s="72"/>
      <c r="G27" s="22"/>
      <c r="H27" s="22"/>
    </row>
    <row r="28" spans="1:12" x14ac:dyDescent="0.25">
      <c r="A28" s="1" t="s">
        <v>9</v>
      </c>
      <c r="B28" s="1" t="s">
        <v>48</v>
      </c>
      <c r="C28" s="1"/>
      <c r="D28" s="1"/>
      <c r="E28" s="1"/>
      <c r="F28" s="17"/>
      <c r="G28" s="1"/>
      <c r="H28" s="72"/>
      <c r="I28" s="22"/>
    </row>
    <row r="29" spans="1:12" x14ac:dyDescent="0.25">
      <c r="A29" s="1"/>
      <c r="B29" s="1"/>
      <c r="C29" s="1"/>
      <c r="D29" s="1"/>
      <c r="G29" s="32"/>
      <c r="H29" s="72"/>
      <c r="I29" s="22"/>
    </row>
    <row r="30" spans="1:12" ht="28.5" customHeight="1" x14ac:dyDescent="0.25">
      <c r="A30" s="3" t="s">
        <v>6</v>
      </c>
      <c r="B30" s="4" t="s">
        <v>10</v>
      </c>
      <c r="C30" s="1"/>
      <c r="D30" s="1"/>
      <c r="F30" s="100" t="s">
        <v>63</v>
      </c>
      <c r="G30" s="101" t="s">
        <v>64</v>
      </c>
      <c r="H30" s="72"/>
      <c r="I30" s="22"/>
    </row>
    <row r="31" spans="1:12" x14ac:dyDescent="0.25">
      <c r="A31" s="5" t="s">
        <v>2</v>
      </c>
      <c r="B31" s="11">
        <f>F31+G31</f>
        <v>5511537.666666667</v>
      </c>
      <c r="C31" s="1"/>
      <c r="D31" s="1"/>
      <c r="E31" s="95"/>
      <c r="F31" s="104">
        <v>5493375.666666667</v>
      </c>
      <c r="G31" s="105">
        <v>18162</v>
      </c>
      <c r="H31" s="70"/>
      <c r="I31" s="22"/>
    </row>
    <row r="32" spans="1:12" x14ac:dyDescent="0.25">
      <c r="A32" s="5" t="s">
        <v>3</v>
      </c>
      <c r="B32" s="11">
        <f t="shared" ref="B32:B34" si="2">F32+G32</f>
        <v>799709.66666666663</v>
      </c>
      <c r="C32" s="1"/>
      <c r="D32" s="1"/>
      <c r="E32" s="95"/>
      <c r="F32" s="104">
        <v>797984.66666666663</v>
      </c>
      <c r="G32" s="105">
        <v>1725</v>
      </c>
      <c r="H32" s="70"/>
      <c r="I32" s="22"/>
    </row>
    <row r="33" spans="1:8" x14ac:dyDescent="0.25">
      <c r="A33" s="5" t="s">
        <v>16</v>
      </c>
      <c r="B33" s="11">
        <f t="shared" si="2"/>
        <v>1070856</v>
      </c>
      <c r="C33" s="1"/>
      <c r="D33" s="1"/>
      <c r="F33" s="104">
        <v>1070856</v>
      </c>
      <c r="G33" s="105">
        <v>0</v>
      </c>
      <c r="H33" s="70"/>
    </row>
    <row r="34" spans="1:8" x14ac:dyDescent="0.25">
      <c r="A34" s="5" t="s">
        <v>53</v>
      </c>
      <c r="B34" s="11">
        <f t="shared" si="2"/>
        <v>99</v>
      </c>
      <c r="C34" s="1"/>
      <c r="D34" s="1"/>
      <c r="F34" s="104">
        <v>0</v>
      </c>
      <c r="G34" s="105">
        <v>99</v>
      </c>
      <c r="H34" s="70"/>
    </row>
    <row r="35" spans="1:8" ht="16.5" thickBot="1" x14ac:dyDescent="0.3">
      <c r="A35" s="15" t="s">
        <v>52</v>
      </c>
      <c r="B35" s="16">
        <f>SUM(B31:B34)</f>
        <v>7382202.333333334</v>
      </c>
      <c r="D35" s="2" t="str">
        <f>'Chart Data'!A35&amp; " " &amp; TEXT('Chart Data'!B35, "#,#0")</f>
        <v>AVERAGE USAGE/MONTH: 7,382,202</v>
      </c>
      <c r="F35" s="106">
        <f>SUM(F31:F34)</f>
        <v>7362216.333333334</v>
      </c>
      <c r="G35" s="106">
        <f>SUM(G31:G34)</f>
        <v>19986</v>
      </c>
    </row>
    <row r="36" spans="1:8" ht="16.5" thickTop="1" x14ac:dyDescent="0.25"/>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Franklin Aggregation Report</vt:lpstr>
      <vt:lpstr>Franklin Detail NGRID</vt:lpstr>
      <vt:lpstr>Franklin Detail Eversource</vt:lpstr>
      <vt:lpstr>Chart Data</vt:lpstr>
      <vt:lpstr>'Franklin Aggregation Report'!Print_Area</vt:lpstr>
      <vt:lpstr>'Franklin Detail Eversource'!Print_Area</vt:lpstr>
      <vt:lpstr>'Franklin Detail NGRID'!Print_Area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Malissa Labarre</cp:lastModifiedBy>
  <cp:lastPrinted>2021-06-02T15:57:29Z</cp:lastPrinted>
  <dcterms:created xsi:type="dcterms:W3CDTF">2017-12-07T16:13:29Z</dcterms:created>
  <dcterms:modified xsi:type="dcterms:W3CDTF">2022-09-30T14:57:14Z</dcterms:modified>
</cp:coreProperties>
</file>