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lissa Labarre\Dropbox\CPG\MUNICIPAL AGGREGATION\_Massachusetts\_MA Quarterly Reporting\2023 Q2\"/>
    </mc:Choice>
  </mc:AlternateContent>
  <xr:revisionPtr revIDLastSave="0" documentId="13_ncr:1_{965C23EA-C1C8-4FFB-979E-342BF31BE24C}" xr6:coauthVersionLast="47" xr6:coauthVersionMax="47" xr10:uidLastSave="{00000000-0000-0000-0000-000000000000}"/>
  <bookViews>
    <workbookView xWindow="-12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Eversource'!$A$1:$AD$46</definedName>
    <definedName name="_xlnm.Print_Area" localSheetId="1">'Franklin Detail NGRID'!$A$1:$AD$46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9" l="1"/>
  <c r="S7" i="9"/>
  <c r="V7" i="9"/>
  <c r="Y7" i="9"/>
  <c r="AB7" i="9"/>
  <c r="AD7" i="9"/>
  <c r="P8" i="9"/>
  <c r="S8" i="9"/>
  <c r="V8" i="9"/>
  <c r="Y8" i="9"/>
  <c r="AB8" i="9"/>
  <c r="AD8" i="9"/>
  <c r="P9" i="9"/>
  <c r="S9" i="9"/>
  <c r="V9" i="9"/>
  <c r="Y9" i="9"/>
  <c r="AB9" i="9"/>
  <c r="AD9" i="9"/>
  <c r="P10" i="9"/>
  <c r="S10" i="9"/>
  <c r="V10" i="9"/>
  <c r="Y10" i="9"/>
  <c r="AB10" i="9"/>
  <c r="AD10" i="9"/>
  <c r="P11" i="9"/>
  <c r="S11" i="9"/>
  <c r="V11" i="9"/>
  <c r="Y11" i="9"/>
  <c r="AB11" i="9"/>
  <c r="AD11" i="9"/>
  <c r="P12" i="9"/>
  <c r="S12" i="9"/>
  <c r="V12" i="9"/>
  <c r="Y12" i="9"/>
  <c r="AB12" i="9"/>
  <c r="AD12" i="9"/>
  <c r="P13" i="9"/>
  <c r="S13" i="9"/>
  <c r="V13" i="9"/>
  <c r="Y13" i="9"/>
  <c r="AB13" i="9"/>
  <c r="AD13" i="9"/>
  <c r="P14" i="9"/>
  <c r="S14" i="9"/>
  <c r="V14" i="9"/>
  <c r="Y14" i="9"/>
  <c r="AB14" i="9"/>
  <c r="AD14" i="9"/>
  <c r="P15" i="9"/>
  <c r="S15" i="9"/>
  <c r="V15" i="9"/>
  <c r="Y15" i="9"/>
  <c r="AB15" i="9"/>
  <c r="AD15" i="9"/>
  <c r="P16" i="9"/>
  <c r="S16" i="9"/>
  <c r="V16" i="9"/>
  <c r="Y16" i="9"/>
  <c r="AB16" i="9"/>
  <c r="AD16" i="9"/>
  <c r="P17" i="9"/>
  <c r="S17" i="9"/>
  <c r="V17" i="9"/>
  <c r="Y17" i="9"/>
  <c r="AB17" i="9"/>
  <c r="AD17" i="9"/>
  <c r="P18" i="9"/>
  <c r="S18" i="9"/>
  <c r="V18" i="9"/>
  <c r="Y18" i="9"/>
  <c r="AB18" i="9"/>
  <c r="AD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P7" i="8"/>
  <c r="S7" i="8"/>
  <c r="V7" i="8"/>
  <c r="Y7" i="8"/>
  <c r="AB7" i="8"/>
  <c r="AD7" i="8"/>
  <c r="P8" i="8"/>
  <c r="S8" i="8"/>
  <c r="V8" i="8"/>
  <c r="Y8" i="8"/>
  <c r="AB8" i="8"/>
  <c r="AD8" i="8"/>
  <c r="P9" i="8"/>
  <c r="S9" i="8"/>
  <c r="V9" i="8"/>
  <c r="Y9" i="8"/>
  <c r="AB9" i="8"/>
  <c r="AD9" i="8"/>
  <c r="P10" i="8"/>
  <c r="S10" i="8"/>
  <c r="V10" i="8"/>
  <c r="Y10" i="8"/>
  <c r="AB10" i="8"/>
  <c r="AD10" i="8"/>
  <c r="P11" i="8"/>
  <c r="S11" i="8"/>
  <c r="V11" i="8"/>
  <c r="Y11" i="8"/>
  <c r="AB11" i="8"/>
  <c r="AD11" i="8"/>
  <c r="P12" i="8"/>
  <c r="S12" i="8"/>
  <c r="V12" i="8"/>
  <c r="Y12" i="8"/>
  <c r="AB12" i="8"/>
  <c r="AD12" i="8"/>
  <c r="P13" i="8"/>
  <c r="S13" i="8"/>
  <c r="V13" i="8"/>
  <c r="Y13" i="8"/>
  <c r="AB13" i="8"/>
  <c r="AD13" i="8"/>
  <c r="P14" i="8"/>
  <c r="S14" i="8"/>
  <c r="V14" i="8"/>
  <c r="Y14" i="8"/>
  <c r="AB14" i="8"/>
  <c r="AD14" i="8"/>
  <c r="P15" i="8"/>
  <c r="S15" i="8"/>
  <c r="V15" i="8"/>
  <c r="Y15" i="8"/>
  <c r="AB15" i="8"/>
  <c r="AD15" i="8"/>
  <c r="P16" i="8"/>
  <c r="S16" i="8"/>
  <c r="V16" i="8"/>
  <c r="Y16" i="8"/>
  <c r="AB16" i="8"/>
  <c r="AD16" i="8"/>
  <c r="P17" i="8"/>
  <c r="S17" i="8"/>
  <c r="V17" i="8"/>
  <c r="Y17" i="8"/>
  <c r="AB17" i="8"/>
  <c r="AD17" i="8"/>
  <c r="P18" i="8"/>
  <c r="S18" i="8"/>
  <c r="V18" i="8"/>
  <c r="Y18" i="8"/>
  <c r="AB18" i="8"/>
  <c r="AD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G47" i="8"/>
  <c r="B32" i="6"/>
  <c r="B33" i="6"/>
  <c r="B34" i="6"/>
  <c r="B31" i="6"/>
  <c r="G35" i="6"/>
  <c r="F35" i="6"/>
  <c r="B23" i="6"/>
  <c r="B24" i="6"/>
  <c r="B25" i="6"/>
  <c r="B22" i="6"/>
  <c r="G26" i="6"/>
  <c r="F26" i="6"/>
  <c r="AC14" i="9" l="1"/>
  <c r="AC10" i="9"/>
  <c r="AC17" i="8"/>
  <c r="AC12" i="8"/>
  <c r="AC8" i="8"/>
  <c r="AC12" i="9"/>
  <c r="AC16" i="8"/>
  <c r="AC9" i="9"/>
  <c r="AC13" i="9"/>
  <c r="AC8" i="9"/>
  <c r="AC15" i="9"/>
  <c r="AC11" i="9"/>
  <c r="AC7" i="9"/>
  <c r="AC17" i="9"/>
  <c r="AC18" i="9"/>
  <c r="AC16" i="9"/>
  <c r="AC19" i="9"/>
  <c r="AC13" i="8"/>
  <c r="AC9" i="8"/>
  <c r="AC14" i="8"/>
  <c r="AC10" i="8"/>
  <c r="AC7" i="8"/>
  <c r="AC15" i="8"/>
  <c r="AC11" i="8"/>
  <c r="AC19" i="8"/>
  <c r="AC18" i="8"/>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P20" i="9"/>
  <c r="P21" i="9"/>
  <c r="P22" i="9"/>
  <c r="P23" i="9"/>
  <c r="P24" i="9"/>
  <c r="P25" i="9"/>
  <c r="P26" i="9"/>
  <c r="P27" i="9"/>
  <c r="P28" i="9"/>
  <c r="P29" i="9"/>
  <c r="P30" i="9"/>
  <c r="K30" i="9"/>
  <c r="J30" i="9"/>
  <c r="K29" i="9"/>
  <c r="J29" i="9"/>
  <c r="K28" i="9"/>
  <c r="J28" i="9"/>
  <c r="K27" i="9"/>
  <c r="J27" i="9"/>
  <c r="K26" i="9"/>
  <c r="J26" i="9"/>
  <c r="K25" i="9"/>
  <c r="J25" i="9"/>
  <c r="K24" i="9"/>
  <c r="J24" i="9"/>
  <c r="K23" i="9"/>
  <c r="J23" i="9"/>
  <c r="K22" i="9"/>
  <c r="J22" i="9"/>
  <c r="K21" i="9"/>
  <c r="J21" i="9"/>
  <c r="K20" i="9"/>
  <c r="J20" i="9"/>
  <c r="AD31" i="9"/>
  <c r="AB31" i="9"/>
  <c r="Y31" i="9"/>
  <c r="V31" i="9"/>
  <c r="S31" i="9"/>
  <c r="K31" i="9"/>
  <c r="J31" i="9"/>
  <c r="Y20" i="8"/>
  <c r="AB20" i="8"/>
  <c r="AD20" i="8"/>
  <c r="Y21" i="8"/>
  <c r="AB21" i="8"/>
  <c r="AD21" i="8"/>
  <c r="Y22" i="8"/>
  <c r="AB22" i="8"/>
  <c r="AD22" i="8"/>
  <c r="Y23" i="8"/>
  <c r="AB23" i="8"/>
  <c r="AD23" i="8"/>
  <c r="Y24" i="8"/>
  <c r="AB24" i="8"/>
  <c r="AD24" i="8"/>
  <c r="Y25" i="8"/>
  <c r="AB25" i="8"/>
  <c r="AD25" i="8"/>
  <c r="Y26" i="8"/>
  <c r="AB26" i="8"/>
  <c r="AD26" i="8"/>
  <c r="Y27" i="8"/>
  <c r="AB27" i="8"/>
  <c r="AD27" i="8"/>
  <c r="Y28" i="8"/>
  <c r="AB28" i="8"/>
  <c r="AD28" i="8"/>
  <c r="Y29" i="8"/>
  <c r="AB29" i="8"/>
  <c r="AD29" i="8"/>
  <c r="Y30" i="8"/>
  <c r="AB30" i="8"/>
  <c r="AD30" i="8"/>
  <c r="V20" i="8"/>
  <c r="V21" i="8"/>
  <c r="V22" i="8"/>
  <c r="V23" i="8"/>
  <c r="V24" i="8"/>
  <c r="V25" i="8"/>
  <c r="V26" i="8"/>
  <c r="V27" i="8"/>
  <c r="V28" i="8"/>
  <c r="V29" i="8"/>
  <c r="V30" i="8"/>
  <c r="S20" i="8"/>
  <c r="S21" i="8"/>
  <c r="S22" i="8"/>
  <c r="S23" i="8"/>
  <c r="S24" i="8"/>
  <c r="S25" i="8"/>
  <c r="S26" i="8"/>
  <c r="S27" i="8"/>
  <c r="S28" i="8"/>
  <c r="S29" i="8"/>
  <c r="S30" i="8"/>
  <c r="B47" i="8"/>
  <c r="P20" i="8"/>
  <c r="P21" i="8"/>
  <c r="P22" i="8"/>
  <c r="P23" i="8"/>
  <c r="P24" i="8"/>
  <c r="P25" i="8"/>
  <c r="P26" i="8"/>
  <c r="P27" i="8"/>
  <c r="P28" i="8"/>
  <c r="P29" i="8"/>
  <c r="P30" i="8"/>
  <c r="K30" i="8"/>
  <c r="J30" i="8"/>
  <c r="K29" i="8"/>
  <c r="J29" i="8"/>
  <c r="K28" i="8"/>
  <c r="J28" i="8"/>
  <c r="K27" i="8"/>
  <c r="J27" i="8"/>
  <c r="K26" i="8"/>
  <c r="J26" i="8"/>
  <c r="K25" i="8"/>
  <c r="J25" i="8"/>
  <c r="K24" i="8"/>
  <c r="J24" i="8"/>
  <c r="K23" i="8"/>
  <c r="J23" i="8"/>
  <c r="K22" i="8"/>
  <c r="J22" i="8"/>
  <c r="K21" i="8"/>
  <c r="J21" i="8"/>
  <c r="K20" i="8"/>
  <c r="J20" i="8"/>
  <c r="AD31" i="8"/>
  <c r="AB31" i="8"/>
  <c r="Y31" i="8"/>
  <c r="V31" i="8"/>
  <c r="S31" i="8"/>
  <c r="K31" i="8"/>
  <c r="J31" i="8"/>
  <c r="B4" i="6"/>
  <c r="B5" i="6"/>
  <c r="B6" i="6"/>
  <c r="B7" i="6"/>
  <c r="B3" i="6"/>
  <c r="I47" i="9"/>
  <c r="C47" i="9"/>
  <c r="B47" i="9"/>
  <c r="E47" i="9"/>
  <c r="AC21" i="8" l="1"/>
  <c r="AC21" i="9"/>
  <c r="AC22" i="9"/>
  <c r="AC23" i="9"/>
  <c r="AC25" i="9"/>
  <c r="AC26" i="9"/>
  <c r="AC27" i="9"/>
  <c r="AC27" i="8"/>
  <c r="AC24" i="8"/>
  <c r="AC24" i="9"/>
  <c r="AC26" i="8"/>
  <c r="AC23" i="8"/>
  <c r="AC20" i="9"/>
  <c r="AC20" i="8"/>
  <c r="AC25" i="8"/>
  <c r="AC29" i="9"/>
  <c r="AC22" i="8"/>
  <c r="AC30" i="9"/>
  <c r="AC28" i="9"/>
  <c r="AC29" i="8"/>
  <c r="AC28" i="8"/>
  <c r="AC30" i="8"/>
  <c r="AC31" i="9"/>
  <c r="AC31" i="8"/>
  <c r="AB37" i="9"/>
  <c r="AB38" i="9"/>
  <c r="AB39" i="9"/>
  <c r="AB40" i="9"/>
  <c r="AB41" i="9"/>
  <c r="AB42" i="9"/>
  <c r="Y40" i="9" l="1"/>
  <c r="Y41" i="9"/>
  <c r="Y42" i="9"/>
  <c r="H47" i="9" l="1"/>
  <c r="G47" i="9"/>
  <c r="F47" i="9"/>
  <c r="D47" i="9"/>
  <c r="J47" i="9" l="1"/>
  <c r="K47" i="9"/>
  <c r="J32" i="9"/>
  <c r="K32" i="9"/>
  <c r="J33" i="9"/>
  <c r="K33" i="9"/>
  <c r="J34" i="9"/>
  <c r="K34" i="9"/>
  <c r="J35" i="9"/>
  <c r="K35" i="9"/>
  <c r="J36" i="9"/>
  <c r="K36" i="9"/>
  <c r="J37" i="9"/>
  <c r="K37" i="9"/>
  <c r="J38" i="9"/>
  <c r="K38" i="9"/>
  <c r="J39" i="9"/>
  <c r="K39" i="9"/>
  <c r="J32" i="8"/>
  <c r="K32" i="8"/>
  <c r="J33" i="8"/>
  <c r="K33" i="8"/>
  <c r="J34" i="8"/>
  <c r="K34" i="8"/>
  <c r="J35" i="8"/>
  <c r="K35" i="8"/>
  <c r="J36" i="8"/>
  <c r="K36" i="8"/>
  <c r="J37" i="8"/>
  <c r="K37" i="8"/>
  <c r="J38" i="8"/>
  <c r="K38" i="8"/>
  <c r="J39" i="8"/>
  <c r="K39" i="8"/>
  <c r="AD42" i="9"/>
  <c r="V42" i="9"/>
  <c r="S42" i="9"/>
  <c r="K42" i="9"/>
  <c r="J42" i="9"/>
  <c r="AD41" i="9"/>
  <c r="V41" i="9"/>
  <c r="S41" i="9"/>
  <c r="K41" i="9"/>
  <c r="J41" i="9"/>
  <c r="AD40" i="9"/>
  <c r="V40" i="9"/>
  <c r="S40" i="9"/>
  <c r="K40" i="9"/>
  <c r="J40" i="9"/>
  <c r="AD39" i="9"/>
  <c r="Y39" i="9"/>
  <c r="V39" i="9"/>
  <c r="S39" i="9"/>
  <c r="AD38" i="9"/>
  <c r="Y38" i="9"/>
  <c r="V38" i="9"/>
  <c r="S38" i="9"/>
  <c r="AD37" i="9"/>
  <c r="Y37" i="9"/>
  <c r="V37" i="9"/>
  <c r="S37" i="9"/>
  <c r="AD36" i="9"/>
  <c r="AB36" i="9"/>
  <c r="Y36" i="9"/>
  <c r="V36" i="9"/>
  <c r="S36" i="9"/>
  <c r="AD35" i="9"/>
  <c r="AB35" i="9"/>
  <c r="Y35" i="9"/>
  <c r="V35" i="9"/>
  <c r="S35" i="9"/>
  <c r="AD34" i="9"/>
  <c r="AB34" i="9"/>
  <c r="Y34" i="9"/>
  <c r="V34" i="9"/>
  <c r="S34" i="9"/>
  <c r="AD33" i="9"/>
  <c r="AB33" i="9"/>
  <c r="Y33" i="9"/>
  <c r="V33" i="9"/>
  <c r="S33" i="9"/>
  <c r="AD32" i="9"/>
  <c r="AB32" i="9"/>
  <c r="Y32" i="9"/>
  <c r="V32" i="9"/>
  <c r="S32" i="9"/>
  <c r="AF4" i="9"/>
  <c r="P2" i="9"/>
  <c r="P1" i="9"/>
  <c r="S47" i="9" l="1"/>
  <c r="AC37" i="9"/>
  <c r="AC39" i="9"/>
  <c r="AC34" i="9"/>
  <c r="AC36" i="9"/>
  <c r="AC33" i="9"/>
  <c r="AC42" i="9"/>
  <c r="AC32" i="9"/>
  <c r="AC35" i="9"/>
  <c r="AC38" i="9"/>
  <c r="AC41" i="9"/>
  <c r="Y47" i="9"/>
  <c r="AC40" i="9"/>
  <c r="V47" i="9"/>
  <c r="AD47" i="9"/>
  <c r="AB47" i="9"/>
  <c r="AC47" i="9" l="1"/>
  <c r="P31" i="9" l="1"/>
  <c r="P45" i="9"/>
  <c r="P44" i="9" l="1"/>
  <c r="P43" i="9" l="1"/>
  <c r="P42" i="9" l="1"/>
  <c r="P41" i="9" l="1"/>
  <c r="P40" i="9" l="1"/>
  <c r="P39" i="9" l="1"/>
  <c r="P38" i="9" l="1"/>
  <c r="P37" i="9" l="1"/>
  <c r="P36" i="9" l="1"/>
  <c r="P35" i="9" l="1"/>
  <c r="P34" i="9" l="1"/>
  <c r="P33" i="9" l="1"/>
  <c r="P32" i="9" l="1"/>
  <c r="J40" i="8" l="1"/>
  <c r="K40" i="8"/>
  <c r="J41" i="8"/>
  <c r="K41" i="8"/>
  <c r="J42" i="8"/>
  <c r="K42" i="8"/>
  <c r="AD44" i="8" l="1"/>
  <c r="AD43" i="8"/>
  <c r="AD42" i="8"/>
  <c r="AD41" i="8"/>
  <c r="AD40" i="8"/>
  <c r="AD39" i="8"/>
  <c r="AD38" i="8"/>
  <c r="AD37" i="8"/>
  <c r="AD36" i="8"/>
  <c r="AD35" i="8"/>
  <c r="AD34" i="8"/>
  <c r="AD33" i="8"/>
  <c r="AD32" i="8"/>
  <c r="C47" i="8"/>
  <c r="D47" i="8"/>
  <c r="J47" i="8" s="1"/>
  <c r="E47" i="8"/>
  <c r="F47" i="8"/>
  <c r="H47" i="8"/>
  <c r="I47" i="8"/>
  <c r="K47" i="8" l="1"/>
  <c r="AD47" i="8"/>
  <c r="V43" i="8"/>
  <c r="V44" i="8"/>
  <c r="P2" i="8"/>
  <c r="P1" i="8"/>
  <c r="AB42" i="8" l="1"/>
  <c r="Y42" i="8"/>
  <c r="V42" i="8"/>
  <c r="S42" i="8"/>
  <c r="AB41" i="8"/>
  <c r="Y41" i="8"/>
  <c r="V41" i="8"/>
  <c r="S41" i="8"/>
  <c r="AB40" i="8"/>
  <c r="Y40" i="8"/>
  <c r="V40" i="8"/>
  <c r="S40" i="8"/>
  <c r="AB39" i="8"/>
  <c r="Y39" i="8"/>
  <c r="V39" i="8"/>
  <c r="S39" i="8"/>
  <c r="AB38" i="8"/>
  <c r="Y38" i="8"/>
  <c r="V38" i="8"/>
  <c r="S38" i="8"/>
  <c r="AB37" i="8"/>
  <c r="Y37" i="8"/>
  <c r="V37" i="8"/>
  <c r="S37" i="8"/>
  <c r="AB36" i="8"/>
  <c r="Y36" i="8"/>
  <c r="V36" i="8"/>
  <c r="S36" i="8"/>
  <c r="AB35" i="8"/>
  <c r="Y35" i="8"/>
  <c r="V35" i="8"/>
  <c r="S35" i="8"/>
  <c r="AB34" i="8"/>
  <c r="Y34" i="8"/>
  <c r="V34" i="8"/>
  <c r="S34" i="8"/>
  <c r="AB33" i="8"/>
  <c r="Y33" i="8"/>
  <c r="V33" i="8"/>
  <c r="S33" i="8"/>
  <c r="AB32" i="8"/>
  <c r="Y32" i="8"/>
  <c r="V32" i="8"/>
  <c r="S32" i="8"/>
  <c r="P31" i="8" l="1"/>
  <c r="AC39" i="8"/>
  <c r="AC35" i="8"/>
  <c r="AC36" i="8"/>
  <c r="AC41" i="8"/>
  <c r="AC32" i="8"/>
  <c r="AC34" i="8"/>
  <c r="AC37" i="8"/>
  <c r="AC33" i="8"/>
  <c r="AC42" i="8"/>
  <c r="AC38" i="8"/>
  <c r="AC40" i="8"/>
  <c r="P42" i="8" l="1"/>
  <c r="P41" i="8"/>
  <c r="P40" i="8" l="1"/>
  <c r="P39" i="8" l="1"/>
  <c r="P38" i="8" l="1"/>
  <c r="P37" i="8" l="1"/>
  <c r="P36" i="8" l="1"/>
  <c r="P35" i="8" l="1"/>
  <c r="P34" i="8" l="1"/>
  <c r="P33" i="8" l="1"/>
  <c r="P32" i="8" l="1"/>
  <c r="B35" i="6" l="1"/>
  <c r="D35" i="6" s="1"/>
  <c r="B26" i="6"/>
  <c r="D27" i="6" s="1"/>
  <c r="P45" i="8"/>
  <c r="AB44" i="8"/>
  <c r="Y44" i="8"/>
  <c r="S44" i="8"/>
  <c r="P44" i="8"/>
  <c r="K44" i="8"/>
  <c r="J44" i="8"/>
  <c r="AB43" i="8"/>
  <c r="Y43" i="8"/>
  <c r="S43" i="8"/>
  <c r="P43" i="8"/>
  <c r="K43" i="8"/>
  <c r="J43" i="8"/>
  <c r="AF4" i="8"/>
  <c r="A7" i="6"/>
  <c r="A3" i="6"/>
  <c r="A6" i="6"/>
  <c r="A4" i="6"/>
  <c r="A5" i="6"/>
  <c r="Y47" i="8" l="1"/>
  <c r="V47" i="8"/>
  <c r="AB47" i="8"/>
  <c r="S47" i="8"/>
  <c r="AC44" i="8"/>
  <c r="AC43" i="8"/>
  <c r="AC47" i="8" l="1"/>
</calcChain>
</file>

<file path=xl/sharedStrings.xml><?xml version="1.0" encoding="utf-8"?>
<sst xmlns="http://schemas.openxmlformats.org/spreadsheetml/2006/main" count="348" uniqueCount="73">
  <si>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</si>
  <si>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</si>
  <si>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</si>
  <si>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</si>
  <si>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</si>
  <si>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</si>
  <si>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</si>
  <si>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</si>
  <si>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</si>
  <si>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</si>
  <si>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</si>
  <si>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</si>
  <si>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</si>
  <si>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</si>
  <si>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</si>
  <si>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</si>
  <si>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</si>
  <si>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</si>
  <si>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</si>
  <si>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</si>
  <si>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</si>
  <si>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</si>
  <si>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</si>
  <si>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</si>
  <si>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</si>
  <si>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</si>
  <si>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</si>
  <si>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</si>
  <si>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</si>
  <si>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</si>
  <si>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</si>
  <si>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</si>
  <si>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</si>
  <si>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</si>
  <si>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</si>
  <si>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</si>
  <si>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</si>
  <si>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</si>
  <si>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</si>
  <si>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</si>
  <si>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</si>
  <si>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</si>
  <si>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</si>
  <si>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</si>
  <si>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</si>
  <si>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</si>
  <si>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100% Nat'l Wind RECs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</si>
  <si>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</si>
  <si>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</si>
  <si>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</si>
  <si>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</si>
  <si>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</si>
  <si>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</si>
  <si>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</si>
  <si>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</si>
  <si>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</si>
  <si>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</si>
  <si>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</si>
  <si>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</si>
  <si>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</si>
  <si>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</si>
  <si>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Q2'22</t>
  </si>
  <si>
    <t>Click here for more information about the Program</t>
  </si>
  <si>
    <t>TOWN OF FRANKLIN COMMUNITY CHOICE POWER SUPPLY PROGRAM</t>
  </si>
  <si>
    <t>TOWN OF FRANKLIN COMMUNITY CHOICE POWER SUPPLY PROGRAM (EVERSOURCE)</t>
  </si>
  <si>
    <t>TOWN OF FRANKLIN COMMUNITY CHOICE POWER SUPPLY PROGRAM (NGRID)</t>
  </si>
  <si>
    <t>Q3'22</t>
  </si>
  <si>
    <t>Q4'22</t>
  </si>
  <si>
    <t>Q1'23</t>
  </si>
  <si>
    <t>STATUS REPORT Q2 2023</t>
  </si>
  <si>
    <t>Prepared September 2023</t>
  </si>
  <si>
    <t>Q2'23</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</si>
  <si>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10,100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</si>
</sst>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26">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Q2'22</c:v>
                </c:pt>
                <c:pt idx="1">
                  <c:v>Q3'22</c:v>
                </c:pt>
                <c:pt idx="2">
                  <c:v>Q4'22</c:v>
                </c:pt>
                <c:pt idx="3">
                  <c:v>Q1'23</c:v>
                </c:pt>
                <c:pt idx="4">
                  <c:v>Q2'23</c:v>
                </c:pt>
              </c:strCache>
            </c:strRef>
          </c:cat>
          <c:val>
            <c:numRef>
              <c:f>'Chart Data'!$B$3:$B$7</c:f>
              <c:numCache>
                <c:formatCode>_("$"* #,##0_);_("$"* \(#,##0\);_("$"* "-"??_);_(@_)</c:formatCode>
                <c:ptCount val="5"/>
                <c:pt idx="0">
                  <c:v>396984.97367000004</c:v>
                </c:pt>
                <c:pt idx="1">
                  <c:v>525710.08256999997</c:v>
                </c:pt>
                <c:pt idx="2">
                  <c:v>3751443.0145899998</c:v>
                </c:pt>
                <c:pt idx="3">
                  <c:v>5309525.215499999</c:v>
                </c:pt>
                <c:pt idx="4">
                  <c:v>2062271.61604</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Q2'22</c:v>
                </c:pt>
                <c:pt idx="1">
                  <c:v>Q3'22</c:v>
                </c:pt>
                <c:pt idx="2">
                  <c:v>Q4'22</c:v>
                </c:pt>
                <c:pt idx="3">
                  <c:v>Q1'23</c:v>
                </c:pt>
                <c:pt idx="4">
                  <c:v>Q2'23</c:v>
                </c:pt>
              </c:strCache>
            </c:strRef>
          </c:cat>
          <c:val>
            <c:numRef>
              <c:f>'Chart Data'!$C$3:$C$7</c:f>
              <c:numCache>
                <c:formatCode>_("$"* #,##0_);_("$"* \(#,##0\);_("$"* "-"??_);_(@_)</c:formatCode>
                <c:ptCount val="5"/>
                <c:pt idx="0">
                  <c:v>924262.16367000004</c:v>
                </c:pt>
                <c:pt idx="1">
                  <c:v>1183973.64457</c:v>
                </c:pt>
                <c:pt idx="2">
                  <c:v>4248278.9145899992</c:v>
                </c:pt>
                <c:pt idx="3">
                  <c:v>5862719.3735000007</c:v>
                </c:pt>
                <c:pt idx="4">
                  <c:v>2638220.4180399999</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6.7584587316785035E-3"/>
                  <c:y val="-1.7625579476338827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9370069151413748E-2"/>
                      <c:h val="0.11164024264751424"/>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2.5198755781661594E-4"/>
                  <c:y val="-4.07104780542648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Data'!$B$12:$B$16</c:f>
              <c:numCache>
                <c:formatCode>_("$"* #,##0_);_("$"* \(#,##0\);_("$"* "-"??_);_(@_)</c:formatCode>
                <c:ptCount val="5"/>
                <c:pt idx="0">
                  <c:v>281258.53108000004</c:v>
                </c:pt>
                <c:pt idx="1">
                  <c:v>169191.70655999999</c:v>
                </c:pt>
                <c:pt idx="2">
                  <c:v>2672682.9450599998</c:v>
                </c:pt>
                <c:pt idx="3">
                  <c:v>3932198.4457800002</c:v>
                </c:pt>
                <c:pt idx="4">
                  <c:v>1545210.8844599999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2951779394183E-3"/>
                  <c:y val="-7.05439793759056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5789810405294992E-3"/>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0862807303352E-3"/>
                  <c:y val="-1.7636133715545052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9178E-3"/>
                  <c:y val="-1.7636689201818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Data'!$C$12:$C$16</c:f>
              <c:numCache>
                <c:formatCode>_("$"* #,##0_);_("$"* \(#,##0\);_("$"* "-"??_);_(@_)</c:formatCode>
                <c:ptCount val="5"/>
                <c:pt idx="0">
                  <c:v>12835.530310000007</c:v>
                </c:pt>
                <c:pt idx="1">
                  <c:v>-8189.3283899999915</c:v>
                </c:pt>
                <c:pt idx="2">
                  <c:v>368922.08169000002</c:v>
                </c:pt>
                <c:pt idx="3">
                  <c:v>653847.54568999994</c:v>
                </c:pt>
                <c:pt idx="4">
                  <c:v>238732.96238999994</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3566362280939927E-3"/>
                  <c:y val="-4.93818965356820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4.0670506023407688E-4"/>
                  <c:y val="-2.46910871394095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787916029552E-3"/>
                  <c:y val="-4.9382729765093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4879E-3"/>
                  <c:y val="-7.40740946476397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5.2910067605457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Data'!$E$12:$E$16</c:f>
              <c:numCache>
                <c:formatCode>_("$"* #,##0_);_("$"* \(#,##0\);_("$"* "-"??_);_(@_)</c:formatCode>
                <c:ptCount val="5"/>
                <c:pt idx="0">
                  <c:v>102878.96572000001</c:v>
                </c:pt>
                <c:pt idx="1">
                  <c:v>364684.90697999997</c:v>
                </c:pt>
                <c:pt idx="2">
                  <c:v>709806.88108000008</c:v>
                </c:pt>
                <c:pt idx="3">
                  <c:v>723416.18394999998</c:v>
                </c:pt>
                <c:pt idx="4">
                  <c:v>278282.03423000005</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Data'!$F$12:$F$16</c:f>
              <c:numCache>
                <c:formatCode>_("$"* #,##0_);_("$"* \(#,##0\);_("$"* "-"??_);_(@_)</c:formatCode>
                <c:ptCount val="5"/>
                <c:pt idx="0">
                  <c:v>11.946560000000005</c:v>
                </c:pt>
                <c:pt idx="1">
                  <c:v>22.797420000000002</c:v>
                </c:pt>
                <c:pt idx="2">
                  <c:v>31.106760000000008</c:v>
                </c:pt>
                <c:pt idx="3">
                  <c:v>63.040079999999989</c:v>
                </c:pt>
                <c:pt idx="4">
                  <c:v>45.734959999999994</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10,148</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9239</c:v>
                </c:pt>
                <c:pt idx="1">
                  <c:v>835</c:v>
                </c:pt>
                <c:pt idx="2">
                  <c:v>73</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8,726,496</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222203397860466"/>
                  <c:y val="-0.1450431610949421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5989257.333333333</c:v>
                </c:pt>
                <c:pt idx="1">
                  <c:v>948572</c:v>
                </c:pt>
                <c:pt idx="2">
                  <c:v>1788568</c:v>
                </c:pt>
                <c:pt idx="3">
                  <c:v>99</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2686050</xdr:colOff>
      <xdr:row>31</xdr:row>
      <xdr:rowOff>28575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104775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104775</xdr:colOff>
      <xdr:row>49</xdr:row>
      <xdr:rowOff>0</xdr:rowOff>
    </xdr:from>
    <xdr:to>
      <xdr:col>3</xdr:col>
      <xdr:colOff>2686050</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08" t="s">
        <v>63</v>
      </c>
      <c r="B1" s="108"/>
      <c r="C1" s="108"/>
      <c r="D1" s="108"/>
    </row>
    <row r="2" spans="1:6" x14ac:dyDescent="0.25">
      <c r="A2" s="108" t="s">
        <v>69</v>
      </c>
      <c r="B2" s="108"/>
      <c r="C2" s="108"/>
      <c r="D2" s="108"/>
    </row>
    <row r="3" spans="1:6" ht="17.25" customHeight="1" x14ac:dyDescent="0.25">
      <c r="A3" s="107" t="s">
        <v>70</v>
      </c>
      <c r="B3" s="107"/>
      <c r="C3" s="107"/>
      <c r="D3" s="107"/>
    </row>
    <row r="4" spans="1:6" ht="78.75" customHeight="1" x14ac:dyDescent="0.25">
      <c r="A4" s="97" t="s">
        <v>72</v>
      </c>
      <c r="B4" s="97"/>
      <c r="C4" s="97"/>
      <c r="D4" s="97"/>
    </row>
    <row r="5" spans="1:6" ht="18" customHeight="1" x14ac:dyDescent="0.25">
      <c r="A5" s="112" t="s">
        <v>62</v>
      </c>
      <c r="B5" s="112"/>
      <c r="C5" s="112"/>
      <c r="D5" s="112"/>
    </row>
    <row r="6" spans="1:6" ht="21.75" customHeight="1" x14ac:dyDescent="0.25">
      <c r="A6" s="109" t="s">
        <v>4</v>
      </c>
      <c r="B6" s="110"/>
      <c r="C6" s="110"/>
      <c r="D6" s="111"/>
    </row>
    <row r="7" spans="1:6" s="13" customFormat="1" x14ac:dyDescent="0.25">
      <c r="A7" s="98" t="s">
        <v>11</v>
      </c>
      <c r="B7" s="99"/>
      <c r="C7" s="99" t="s">
        <v>41</v>
      </c>
      <c r="D7" s="102"/>
    </row>
    <row r="8" spans="1:6" x14ac:dyDescent="0.25">
      <c r="A8" s="100" t="s">
        <v>0</v>
      </c>
      <c r="B8" s="101"/>
      <c r="C8" s="101" t="s">
        <v>47</v>
      </c>
      <c r="D8" s="103"/>
    </row>
    <row r="9" spans="1:6" x14ac:dyDescent="0.25">
      <c r="A9" s="92" t="s">
        <v>50</v>
      </c>
      <c r="B9" s="93"/>
      <c r="C9" s="93" t="s">
        <v>42</v>
      </c>
      <c r="D9" s="104"/>
      <c r="F9" s="13"/>
    </row>
    <row r="10" spans="1:6" s="19" customFormat="1" x14ac:dyDescent="0.25">
      <c r="A10" s="94"/>
      <c r="B10" s="95"/>
      <c r="C10" s="105" t="s">
        <v>46</v>
      </c>
      <c r="D10" s="106"/>
      <c r="F10" s="20"/>
    </row>
    <row r="11" spans="1:6" x14ac:dyDescent="0.25">
      <c r="A11" s="1"/>
      <c r="B11" s="1"/>
      <c r="C11" s="1"/>
    </row>
    <row r="12" spans="1:6" ht="24" customHeight="1" x14ac:dyDescent="0.25">
      <c r="A12" s="12" t="s">
        <v>57</v>
      </c>
      <c r="C12" s="81" t="s">
        <v>15</v>
      </c>
      <c r="D12" s="81" t="s">
        <v>54</v>
      </c>
    </row>
    <row r="13" spans="1:6" ht="76.5" customHeight="1" x14ac:dyDescent="0.25">
      <c r="A13" s="97" t="s">
        <v>58</v>
      </c>
      <c r="B13" s="97"/>
      <c r="C13" s="97"/>
      <c r="D13" s="97"/>
      <c r="F13" s="14"/>
    </row>
    <row r="14" spans="1:6" ht="33.75" customHeight="1" x14ac:dyDescent="0.25"/>
    <row r="15" spans="1:6" ht="27" customHeight="1" x14ac:dyDescent="0.25"/>
    <row r="54" spans="6:6" x14ac:dyDescent="0.25">
      <c r="F54" s="2" t="s">
        <v>7</v>
      </c>
    </row>
    <row r="65" spans="1:4" ht="31.5" customHeight="1" x14ac:dyDescent="0.25">
      <c r="A65" s="96"/>
      <c r="B65" s="96"/>
      <c r="C65" s="96"/>
      <c r="D65" s="96"/>
    </row>
    <row r="68" spans="1:4" x14ac:dyDescent="0.25">
      <c r="A68" s="1"/>
      <c r="B68" s="1"/>
      <c r="C68" s="1"/>
      <c r="D68" s="1"/>
    </row>
    <row r="69" spans="1:4" x14ac:dyDescent="0.25">
      <c r="A69" s="1"/>
      <c r="B69" s="1"/>
      <c r="C69" s="1"/>
      <c r="D69" s="1"/>
    </row>
    <row r="72" spans="1:4" x14ac:dyDescent="0.25">
      <c r="A72" s="2" t="s">
        <v>7</v>
      </c>
    </row>
  </sheetData>
  <mergeCells count="15">
    <mergeCell ref="A3:D3"/>
    <mergeCell ref="A1:D1"/>
    <mergeCell ref="A4:D4"/>
    <mergeCell ref="A2:D2"/>
    <mergeCell ref="A6:D6"/>
    <mergeCell ref="A5:D5"/>
    <mergeCell ref="A9:B10"/>
    <mergeCell ref="A65:D65"/>
    <mergeCell ref="A13:D13"/>
    <mergeCell ref="A7:B7"/>
    <mergeCell ref="A8:B8"/>
    <mergeCell ref="C7:D7"/>
    <mergeCell ref="C8:D8"/>
    <mergeCell ref="C9:D9"/>
    <mergeCell ref="C10:D10"/>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17.1406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65</v>
      </c>
      <c r="B1" s="125"/>
      <c r="C1" s="125"/>
      <c r="D1" s="125"/>
      <c r="E1" s="125"/>
      <c r="F1" s="125"/>
      <c r="G1" s="125"/>
      <c r="H1" s="125"/>
      <c r="I1" s="125"/>
      <c r="J1" s="125"/>
      <c r="K1" s="125"/>
      <c r="L1" s="125"/>
      <c r="M1" s="125"/>
      <c r="N1" s="125"/>
      <c r="O1" s="35"/>
      <c r="P1" s="125" t="str">
        <f>+A1</f>
        <v>TOWN OF FRANKLIN COMMUNITY CHOICE POWER SUPPLY PROGRAM (NGRID)</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55</v>
      </c>
      <c r="G6" s="26" t="s">
        <v>56</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hidden="1" x14ac:dyDescent="0.25">
      <c r="A7" s="29">
        <v>45261</v>
      </c>
      <c r="B7" s="41"/>
      <c r="C7" s="41"/>
      <c r="D7" s="41"/>
      <c r="E7" s="41"/>
      <c r="F7" s="41"/>
      <c r="G7" s="41"/>
      <c r="H7" s="77"/>
      <c r="I7" s="77"/>
      <c r="J7" s="42">
        <f t="shared" ref="J7:J18" si="0">B7+D7+F7+H7</f>
        <v>0</v>
      </c>
      <c r="K7" s="42">
        <f t="shared" ref="K7:K18" si="1">C7+E7+G7+I7</f>
        <v>0</v>
      </c>
      <c r="L7" s="43"/>
      <c r="M7" s="30"/>
      <c r="N7" s="30"/>
      <c r="O7" s="27"/>
      <c r="P7" s="44">
        <f t="shared" ref="P7:P18" si="2">A7</f>
        <v>45261</v>
      </c>
      <c r="Q7" s="45">
        <v>0</v>
      </c>
      <c r="R7" s="43">
        <v>0.15106</v>
      </c>
      <c r="S7" s="46">
        <f t="shared" ref="S7:S18" si="3">(Q7-R7)*C7</f>
        <v>0</v>
      </c>
      <c r="T7" s="45">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7"/>
      <c r="I8" s="77"/>
      <c r="J8" s="42">
        <f t="shared" si="0"/>
        <v>0</v>
      </c>
      <c r="K8" s="42">
        <f t="shared" si="1"/>
        <v>0</v>
      </c>
      <c r="L8" s="43"/>
      <c r="M8" s="30"/>
      <c r="N8" s="30"/>
      <c r="O8" s="27"/>
      <c r="P8" s="44">
        <f t="shared" si="2"/>
        <v>45231</v>
      </c>
      <c r="Q8" s="45">
        <v>0</v>
      </c>
      <c r="R8" s="43">
        <v>0.15106</v>
      </c>
      <c r="S8" s="46">
        <f t="shared" si="3"/>
        <v>0</v>
      </c>
      <c r="T8" s="45">
        <v>0</v>
      </c>
      <c r="U8" s="43">
        <v>0.15106</v>
      </c>
      <c r="V8" s="47">
        <f t="shared" si="4"/>
        <v>0</v>
      </c>
      <c r="W8" s="48">
        <v>0</v>
      </c>
      <c r="X8" s="43">
        <v>0.15106</v>
      </c>
      <c r="Y8" s="46">
        <f t="shared" si="5"/>
        <v>0</v>
      </c>
      <c r="Z8" s="45"/>
      <c r="AA8" s="43"/>
      <c r="AB8" s="46">
        <f t="shared" si="6"/>
        <v>0</v>
      </c>
      <c r="AC8" s="49">
        <f t="shared" si="7"/>
        <v>0</v>
      </c>
      <c r="AD8" s="50">
        <f t="shared" si="8"/>
        <v>0</v>
      </c>
    </row>
    <row r="9" spans="1:51" s="31" customFormat="1" hidden="1" x14ac:dyDescent="0.25">
      <c r="A9" s="29">
        <v>45200</v>
      </c>
      <c r="B9" s="41"/>
      <c r="C9" s="41"/>
      <c r="D9" s="41"/>
      <c r="E9" s="41"/>
      <c r="F9" s="41"/>
      <c r="G9" s="41"/>
      <c r="H9" s="77"/>
      <c r="I9" s="77"/>
      <c r="J9" s="42">
        <f t="shared" si="0"/>
        <v>0</v>
      </c>
      <c r="K9" s="42">
        <f t="shared" si="1"/>
        <v>0</v>
      </c>
      <c r="L9" s="43" t="s">
        <v>17</v>
      </c>
      <c r="M9" s="30" t="s">
        <v>39</v>
      </c>
      <c r="N9" s="30" t="s">
        <v>40</v>
      </c>
      <c r="O9" s="27"/>
      <c r="P9" s="44">
        <f t="shared" si="2"/>
        <v>45200</v>
      </c>
      <c r="Q9" s="45">
        <v>0.14115</v>
      </c>
      <c r="R9" s="43">
        <v>0.10725</v>
      </c>
      <c r="S9" s="46">
        <f t="shared" si="3"/>
        <v>0</v>
      </c>
      <c r="T9" s="45">
        <v>0.13392999999999999</v>
      </c>
      <c r="U9" s="43">
        <v>0.10725</v>
      </c>
      <c r="V9" s="47">
        <f t="shared" si="4"/>
        <v>0</v>
      </c>
      <c r="W9" s="48">
        <v>0.10743999999999999</v>
      </c>
      <c r="X9" s="43">
        <v>0.10725</v>
      </c>
      <c r="Y9" s="46">
        <f t="shared" si="5"/>
        <v>0</v>
      </c>
      <c r="Z9" s="45"/>
      <c r="AA9" s="43"/>
      <c r="AB9" s="46">
        <f t="shared" si="6"/>
        <v>0</v>
      </c>
      <c r="AC9" s="49">
        <f t="shared" si="7"/>
        <v>0</v>
      </c>
      <c r="AD9" s="50">
        <f t="shared" si="8"/>
        <v>0</v>
      </c>
    </row>
    <row r="10" spans="1:51" s="31" customFormat="1" hidden="1" x14ac:dyDescent="0.25">
      <c r="A10" s="29">
        <v>45170</v>
      </c>
      <c r="B10" s="41"/>
      <c r="C10" s="41"/>
      <c r="D10" s="41"/>
      <c r="E10" s="41"/>
      <c r="F10" s="41"/>
      <c r="G10" s="41"/>
      <c r="H10" s="77"/>
      <c r="I10" s="77"/>
      <c r="J10" s="42">
        <f t="shared" si="0"/>
        <v>0</v>
      </c>
      <c r="K10" s="42">
        <f t="shared" si="1"/>
        <v>0</v>
      </c>
      <c r="L10" s="43" t="s">
        <v>17</v>
      </c>
      <c r="M10" s="30" t="s">
        <v>39</v>
      </c>
      <c r="N10" s="30" t="s">
        <v>40</v>
      </c>
      <c r="O10" s="27"/>
      <c r="P10" s="44">
        <f t="shared" si="2"/>
        <v>45170</v>
      </c>
      <c r="Q10" s="45">
        <v>0.14115</v>
      </c>
      <c r="R10" s="43">
        <v>0.10725</v>
      </c>
      <c r="S10" s="46">
        <f t="shared" si="3"/>
        <v>0</v>
      </c>
      <c r="T10" s="45">
        <v>0.13392999999999999</v>
      </c>
      <c r="U10" s="43">
        <v>0.10725</v>
      </c>
      <c r="V10" s="47">
        <f t="shared" si="4"/>
        <v>0</v>
      </c>
      <c r="W10" s="48">
        <v>0.10743999999999999</v>
      </c>
      <c r="X10" s="43">
        <v>0.10725</v>
      </c>
      <c r="Y10" s="46">
        <f t="shared" si="5"/>
        <v>0</v>
      </c>
      <c r="Z10" s="45"/>
      <c r="AA10" s="43"/>
      <c r="AB10" s="46">
        <f t="shared" si="6"/>
        <v>0</v>
      </c>
      <c r="AC10" s="49">
        <f t="shared" si="7"/>
        <v>0</v>
      </c>
      <c r="AD10" s="50">
        <f t="shared" si="8"/>
        <v>0</v>
      </c>
    </row>
    <row r="11" spans="1:51" s="31" customFormat="1" hidden="1" x14ac:dyDescent="0.25">
      <c r="A11" s="29">
        <v>45139</v>
      </c>
      <c r="B11" s="41"/>
      <c r="C11" s="41"/>
      <c r="D11" s="41"/>
      <c r="E11" s="41"/>
      <c r="F11" s="41"/>
      <c r="G11" s="41"/>
      <c r="H11" s="77"/>
      <c r="I11" s="77"/>
      <c r="J11" s="42">
        <f t="shared" si="0"/>
        <v>0</v>
      </c>
      <c r="K11" s="42">
        <f t="shared" si="1"/>
        <v>0</v>
      </c>
      <c r="L11" s="43" t="s">
        <v>17</v>
      </c>
      <c r="M11" s="30" t="s">
        <v>39</v>
      </c>
      <c r="N11" s="30" t="s">
        <v>40</v>
      </c>
      <c r="O11" s="27"/>
      <c r="P11" s="44">
        <f t="shared" si="2"/>
        <v>45139</v>
      </c>
      <c r="Q11" s="45">
        <v>0.14115</v>
      </c>
      <c r="R11" s="43">
        <v>0.10725</v>
      </c>
      <c r="S11" s="46">
        <f t="shared" si="3"/>
        <v>0</v>
      </c>
      <c r="T11" s="45">
        <v>0.13392999999999999</v>
      </c>
      <c r="U11" s="43">
        <v>0.10725</v>
      </c>
      <c r="V11" s="47">
        <f t="shared" si="4"/>
        <v>0</v>
      </c>
      <c r="W11" s="48">
        <v>0.10743999999999999</v>
      </c>
      <c r="X11" s="43">
        <v>0.10725</v>
      </c>
      <c r="Y11" s="46">
        <f t="shared" si="5"/>
        <v>0</v>
      </c>
      <c r="Z11" s="45"/>
      <c r="AA11" s="43"/>
      <c r="AB11" s="46">
        <f t="shared" si="6"/>
        <v>0</v>
      </c>
      <c r="AC11" s="49">
        <f t="shared" si="7"/>
        <v>0</v>
      </c>
      <c r="AD11" s="50">
        <f t="shared" si="8"/>
        <v>0</v>
      </c>
    </row>
    <row r="12" spans="1:51" s="31" customFormat="1" hidden="1" x14ac:dyDescent="0.25">
      <c r="A12" s="29">
        <v>45108</v>
      </c>
      <c r="B12" s="41"/>
      <c r="C12" s="41"/>
      <c r="D12" s="41"/>
      <c r="E12" s="41"/>
      <c r="F12" s="41"/>
      <c r="G12" s="41"/>
      <c r="H12" s="77"/>
      <c r="I12" s="77"/>
      <c r="J12" s="42">
        <f t="shared" si="0"/>
        <v>0</v>
      </c>
      <c r="K12" s="42">
        <f t="shared" si="1"/>
        <v>0</v>
      </c>
      <c r="L12" s="43" t="s">
        <v>17</v>
      </c>
      <c r="M12" s="30" t="s">
        <v>39</v>
      </c>
      <c r="N12" s="30" t="s">
        <v>40</v>
      </c>
      <c r="O12" s="27"/>
      <c r="P12" s="44">
        <f t="shared" si="2"/>
        <v>45108</v>
      </c>
      <c r="Q12" s="45">
        <v>0.14115</v>
      </c>
      <c r="R12" s="43">
        <v>0.10725</v>
      </c>
      <c r="S12" s="46">
        <f t="shared" si="3"/>
        <v>0</v>
      </c>
      <c r="T12" s="45">
        <v>0.13392999999999999</v>
      </c>
      <c r="U12" s="43">
        <v>0.10725</v>
      </c>
      <c r="V12" s="47">
        <f t="shared" si="4"/>
        <v>0</v>
      </c>
      <c r="W12" s="48">
        <v>0.129</v>
      </c>
      <c r="X12" s="43">
        <v>0.10725</v>
      </c>
      <c r="Y12" s="46">
        <f t="shared" si="5"/>
        <v>0</v>
      </c>
      <c r="Z12" s="45"/>
      <c r="AA12" s="43"/>
      <c r="AB12" s="46">
        <f t="shared" si="6"/>
        <v>0</v>
      </c>
      <c r="AC12" s="49">
        <f t="shared" si="7"/>
        <v>0</v>
      </c>
      <c r="AD12" s="50">
        <f t="shared" si="8"/>
        <v>0</v>
      </c>
    </row>
    <row r="13" spans="1:51" s="31" customFormat="1" x14ac:dyDescent="0.25">
      <c r="A13" s="29">
        <v>45078</v>
      </c>
      <c r="B13" s="41">
        <v>9148</v>
      </c>
      <c r="C13" s="41">
        <v>7911470</v>
      </c>
      <c r="D13" s="41">
        <v>832</v>
      </c>
      <c r="E13" s="41">
        <v>1060721</v>
      </c>
      <c r="F13" s="41">
        <v>72</v>
      </c>
      <c r="G13" s="41">
        <v>1923233</v>
      </c>
      <c r="H13" s="77"/>
      <c r="I13" s="77"/>
      <c r="J13" s="42">
        <f t="shared" si="0"/>
        <v>10052</v>
      </c>
      <c r="K13" s="42">
        <f t="shared" si="1"/>
        <v>10895424</v>
      </c>
      <c r="L13" s="43" t="s">
        <v>17</v>
      </c>
      <c r="M13" s="30" t="s">
        <v>39</v>
      </c>
      <c r="N13" s="30" t="s">
        <v>40</v>
      </c>
      <c r="O13" s="27"/>
      <c r="P13" s="44">
        <f t="shared" si="2"/>
        <v>45078</v>
      </c>
      <c r="Q13" s="45">
        <v>0.14115</v>
      </c>
      <c r="R13" s="43">
        <v>0.10725</v>
      </c>
      <c r="S13" s="46">
        <f t="shared" si="3"/>
        <v>268198.83299999998</v>
      </c>
      <c r="T13" s="45">
        <v>0.13392999999999999</v>
      </c>
      <c r="U13" s="43">
        <v>0.10725</v>
      </c>
      <c r="V13" s="47">
        <f t="shared" si="4"/>
        <v>28300.036279999997</v>
      </c>
      <c r="W13" s="48">
        <v>0.129</v>
      </c>
      <c r="X13" s="43">
        <v>0.10725</v>
      </c>
      <c r="Y13" s="46">
        <f t="shared" si="5"/>
        <v>41830.317750000009</v>
      </c>
      <c r="Z13" s="45"/>
      <c r="AA13" s="43"/>
      <c r="AB13" s="46">
        <f t="shared" si="6"/>
        <v>0</v>
      </c>
      <c r="AC13" s="49">
        <f t="shared" si="7"/>
        <v>338329.18702999997</v>
      </c>
      <c r="AD13" s="50">
        <f t="shared" si="8"/>
        <v>864.83056405771754</v>
      </c>
    </row>
    <row r="14" spans="1:51" s="31" customFormat="1" x14ac:dyDescent="0.25">
      <c r="A14" s="29">
        <v>45047</v>
      </c>
      <c r="B14" s="41">
        <v>9230</v>
      </c>
      <c r="C14" s="41">
        <v>5298547</v>
      </c>
      <c r="D14" s="41">
        <v>831</v>
      </c>
      <c r="E14" s="41">
        <v>922473</v>
      </c>
      <c r="F14" s="41">
        <v>72</v>
      </c>
      <c r="G14" s="41">
        <v>1787426</v>
      </c>
      <c r="H14" s="77"/>
      <c r="I14" s="77"/>
      <c r="J14" s="42">
        <f t="shared" si="0"/>
        <v>10133</v>
      </c>
      <c r="K14" s="42">
        <f t="shared" si="1"/>
        <v>8008446</v>
      </c>
      <c r="L14" s="43" t="s">
        <v>17</v>
      </c>
      <c r="M14" s="30" t="s">
        <v>39</v>
      </c>
      <c r="N14" s="30" t="s">
        <v>40</v>
      </c>
      <c r="O14" s="27"/>
      <c r="P14" s="44">
        <f t="shared" si="2"/>
        <v>45047</v>
      </c>
      <c r="Q14" s="45">
        <v>0.14115</v>
      </c>
      <c r="R14" s="43">
        <v>0.10725</v>
      </c>
      <c r="S14" s="46">
        <f t="shared" si="3"/>
        <v>179620.7433</v>
      </c>
      <c r="T14" s="45">
        <v>0.13392999999999999</v>
      </c>
      <c r="U14" s="43">
        <v>0.10725</v>
      </c>
      <c r="V14" s="47">
        <f t="shared" si="4"/>
        <v>24611.579639999996</v>
      </c>
      <c r="W14" s="48">
        <v>0.129</v>
      </c>
      <c r="X14" s="43">
        <v>0.10725</v>
      </c>
      <c r="Y14" s="46">
        <f t="shared" si="5"/>
        <v>38876.515500000009</v>
      </c>
      <c r="Z14" s="45"/>
      <c r="AA14" s="43"/>
      <c r="AB14" s="46">
        <f t="shared" si="6"/>
        <v>0</v>
      </c>
      <c r="AC14" s="49">
        <f t="shared" si="7"/>
        <v>243108.83844000002</v>
      </c>
      <c r="AD14" s="50">
        <f t="shared" si="8"/>
        <v>574.05709642470208</v>
      </c>
    </row>
    <row r="15" spans="1:51" s="31" customFormat="1" x14ac:dyDescent="0.25">
      <c r="A15" s="29">
        <v>45017</v>
      </c>
      <c r="B15" s="41">
        <v>9271</v>
      </c>
      <c r="C15" s="41">
        <v>4698724</v>
      </c>
      <c r="D15" s="41">
        <v>839</v>
      </c>
      <c r="E15" s="41">
        <v>859975</v>
      </c>
      <c r="F15" s="41">
        <v>71</v>
      </c>
      <c r="G15" s="41">
        <v>1617927</v>
      </c>
      <c r="H15" s="77"/>
      <c r="I15" s="77"/>
      <c r="J15" s="42">
        <f t="shared" si="0"/>
        <v>10181</v>
      </c>
      <c r="K15" s="42">
        <f t="shared" si="1"/>
        <v>7176626</v>
      </c>
      <c r="L15" s="43" t="s">
        <v>17</v>
      </c>
      <c r="M15" s="30" t="s">
        <v>39</v>
      </c>
      <c r="N15" s="30" t="s">
        <v>40</v>
      </c>
      <c r="O15" s="27"/>
      <c r="P15" s="44">
        <f t="shared" si="2"/>
        <v>45017</v>
      </c>
      <c r="Q15" s="45">
        <v>0.33890999999999999</v>
      </c>
      <c r="R15" s="43">
        <v>0.10725</v>
      </c>
      <c r="S15" s="46">
        <f t="shared" si="3"/>
        <v>1088506.4018399999</v>
      </c>
      <c r="T15" s="45">
        <v>0.32286999999999999</v>
      </c>
      <c r="U15" s="43">
        <v>0.10725</v>
      </c>
      <c r="V15" s="47">
        <f t="shared" si="4"/>
        <v>185427.80949999997</v>
      </c>
      <c r="W15" s="48">
        <v>0.22899</v>
      </c>
      <c r="X15" s="43">
        <v>0.10725</v>
      </c>
      <c r="Y15" s="46">
        <f t="shared" si="5"/>
        <v>196966.43298000001</v>
      </c>
      <c r="Z15" s="45"/>
      <c r="AA15" s="43"/>
      <c r="AB15" s="46">
        <f t="shared" si="6"/>
        <v>0</v>
      </c>
      <c r="AC15" s="49">
        <f t="shared" si="7"/>
        <v>1470900.64432</v>
      </c>
      <c r="AD15" s="50">
        <f t="shared" si="8"/>
        <v>506.81954481717185</v>
      </c>
    </row>
    <row r="16" spans="1:51" s="31" customFormat="1" x14ac:dyDescent="0.25">
      <c r="A16" s="29">
        <v>44986</v>
      </c>
      <c r="B16" s="41">
        <v>9328</v>
      </c>
      <c r="C16" s="41">
        <v>5149299</v>
      </c>
      <c r="D16" s="41">
        <v>849</v>
      </c>
      <c r="E16" s="41">
        <v>960840</v>
      </c>
      <c r="F16" s="41">
        <v>71</v>
      </c>
      <c r="G16" s="41">
        <v>1675154</v>
      </c>
      <c r="H16" s="77"/>
      <c r="I16" s="77"/>
      <c r="J16" s="42">
        <f t="shared" si="0"/>
        <v>10248</v>
      </c>
      <c r="K16" s="42">
        <f t="shared" si="1"/>
        <v>7785293</v>
      </c>
      <c r="L16" s="43" t="s">
        <v>17</v>
      </c>
      <c r="M16" s="30" t="s">
        <v>39</v>
      </c>
      <c r="N16" s="30" t="s">
        <v>40</v>
      </c>
      <c r="O16" s="27"/>
      <c r="P16" s="44">
        <f t="shared" si="2"/>
        <v>44986</v>
      </c>
      <c r="Q16" s="45">
        <v>0.33890999999999999</v>
      </c>
      <c r="R16" s="43">
        <v>0.10725</v>
      </c>
      <c r="S16" s="46">
        <f t="shared" si="3"/>
        <v>1192886.6063399999</v>
      </c>
      <c r="T16" s="45">
        <v>0.32286999999999999</v>
      </c>
      <c r="U16" s="43">
        <v>0.10725</v>
      </c>
      <c r="V16" s="47">
        <f t="shared" si="4"/>
        <v>207176.32079999999</v>
      </c>
      <c r="W16" s="48">
        <v>0.22899</v>
      </c>
      <c r="X16" s="43">
        <v>0.10725</v>
      </c>
      <c r="Y16" s="46">
        <f t="shared" si="5"/>
        <v>203933.24796000001</v>
      </c>
      <c r="Z16" s="45"/>
      <c r="AA16" s="43"/>
      <c r="AB16" s="46">
        <f t="shared" si="6"/>
        <v>0</v>
      </c>
      <c r="AC16" s="49">
        <f t="shared" si="7"/>
        <v>1603996.1751000001</v>
      </c>
      <c r="AD16" s="50">
        <f t="shared" si="8"/>
        <v>552.02605060034307</v>
      </c>
    </row>
    <row r="17" spans="1:30" s="31" customFormat="1" x14ac:dyDescent="0.25">
      <c r="A17" s="29">
        <v>44958</v>
      </c>
      <c r="B17" s="41">
        <v>9355</v>
      </c>
      <c r="C17" s="41">
        <v>5942930</v>
      </c>
      <c r="D17" s="41">
        <v>851</v>
      </c>
      <c r="E17" s="41">
        <v>1062611</v>
      </c>
      <c r="F17" s="41">
        <v>72</v>
      </c>
      <c r="G17" s="41">
        <v>1718786</v>
      </c>
      <c r="H17" s="77"/>
      <c r="I17" s="77"/>
      <c r="J17" s="42">
        <f t="shared" si="0"/>
        <v>10278</v>
      </c>
      <c r="K17" s="42">
        <f t="shared" si="1"/>
        <v>8724327</v>
      </c>
      <c r="L17" s="43" t="s">
        <v>17</v>
      </c>
      <c r="M17" s="30" t="s">
        <v>39</v>
      </c>
      <c r="N17" s="30" t="s">
        <v>40</v>
      </c>
      <c r="O17" s="27"/>
      <c r="P17" s="44">
        <f t="shared" si="2"/>
        <v>44958</v>
      </c>
      <c r="Q17" s="45">
        <v>0.33890999999999999</v>
      </c>
      <c r="R17" s="43">
        <v>0.10725</v>
      </c>
      <c r="S17" s="46">
        <f t="shared" si="3"/>
        <v>1376739.1637999997</v>
      </c>
      <c r="T17" s="45">
        <v>0.32286999999999999</v>
      </c>
      <c r="U17" s="43">
        <v>0.10725</v>
      </c>
      <c r="V17" s="47">
        <f t="shared" si="4"/>
        <v>229120.18381999998</v>
      </c>
      <c r="W17" s="48">
        <v>0.22899</v>
      </c>
      <c r="X17" s="43">
        <v>0.10725</v>
      </c>
      <c r="Y17" s="46">
        <f t="shared" si="5"/>
        <v>209245.00764</v>
      </c>
      <c r="Z17" s="45"/>
      <c r="AA17" s="43"/>
      <c r="AB17" s="46">
        <f t="shared" si="6"/>
        <v>0</v>
      </c>
      <c r="AC17" s="49">
        <f t="shared" si="7"/>
        <v>1815104.3552599996</v>
      </c>
      <c r="AD17" s="50">
        <f t="shared" si="8"/>
        <v>635.26777124532339</v>
      </c>
    </row>
    <row r="18" spans="1:30" s="31" customFormat="1" x14ac:dyDescent="0.25">
      <c r="A18" s="29">
        <v>44927</v>
      </c>
      <c r="B18" s="41">
        <v>9308</v>
      </c>
      <c r="C18" s="41">
        <v>5845201</v>
      </c>
      <c r="D18" s="41">
        <v>849</v>
      </c>
      <c r="E18" s="41">
        <v>1006715</v>
      </c>
      <c r="F18" s="41">
        <v>74</v>
      </c>
      <c r="G18" s="41">
        <v>1685239</v>
      </c>
      <c r="H18" s="77"/>
      <c r="I18" s="77"/>
      <c r="J18" s="42">
        <f t="shared" si="0"/>
        <v>10231</v>
      </c>
      <c r="K18" s="42">
        <f t="shared" si="1"/>
        <v>8537155</v>
      </c>
      <c r="L18" s="43" t="s">
        <v>17</v>
      </c>
      <c r="M18" s="30" t="s">
        <v>39</v>
      </c>
      <c r="N18" s="30" t="s">
        <v>40</v>
      </c>
      <c r="O18" s="27"/>
      <c r="P18" s="44">
        <f t="shared" si="2"/>
        <v>44927</v>
      </c>
      <c r="Q18" s="45">
        <v>0.33890999999999999</v>
      </c>
      <c r="R18" s="43">
        <v>0.10725</v>
      </c>
      <c r="S18" s="46">
        <f t="shared" si="3"/>
        <v>1354099.2636599999</v>
      </c>
      <c r="T18" s="45">
        <v>0.32286999999999999</v>
      </c>
      <c r="U18" s="43">
        <v>0.10725</v>
      </c>
      <c r="V18" s="47">
        <f t="shared" si="4"/>
        <v>217067.88829999999</v>
      </c>
      <c r="W18" s="48">
        <v>0.28455000000000003</v>
      </c>
      <c r="X18" s="43">
        <v>0.10725</v>
      </c>
      <c r="Y18" s="46">
        <f t="shared" si="5"/>
        <v>298792.87470000004</v>
      </c>
      <c r="Z18" s="45"/>
      <c r="AA18" s="43"/>
      <c r="AB18" s="46">
        <f t="shared" si="6"/>
        <v>0</v>
      </c>
      <c r="AC18" s="49">
        <f t="shared" si="7"/>
        <v>1869960.02666</v>
      </c>
      <c r="AD18" s="50">
        <f t="shared" si="8"/>
        <v>627.9760421143103</v>
      </c>
    </row>
    <row r="19" spans="1:30" s="31" customFormat="1" x14ac:dyDescent="0.25">
      <c r="A19" s="29">
        <v>44896</v>
      </c>
      <c r="B19" s="41">
        <v>8497</v>
      </c>
      <c r="C19" s="41">
        <v>6009476</v>
      </c>
      <c r="D19" s="41">
        <v>785</v>
      </c>
      <c r="E19" s="41">
        <v>873013</v>
      </c>
      <c r="F19" s="41">
        <v>65</v>
      </c>
      <c r="G19" s="41">
        <v>1540901</v>
      </c>
      <c r="H19" s="77"/>
      <c r="I19" s="77"/>
      <c r="J19" s="42">
        <f t="shared" ref="J19" si="9">B19+D19+F19+H19</f>
        <v>9347</v>
      </c>
      <c r="K19" s="42">
        <f t="shared" ref="K19" si="10">C19+E19+G19+I19</f>
        <v>8423390</v>
      </c>
      <c r="L19" s="43" t="s">
        <v>17</v>
      </c>
      <c r="M19" s="30" t="s">
        <v>39</v>
      </c>
      <c r="N19" s="30" t="s">
        <v>40</v>
      </c>
      <c r="O19" s="27"/>
      <c r="P19" s="44">
        <f t="shared" ref="P19" si="11">A19</f>
        <v>44896</v>
      </c>
      <c r="Q19" s="45">
        <v>0.33890999999999999</v>
      </c>
      <c r="R19" s="43">
        <v>0.10725</v>
      </c>
      <c r="S19" s="46">
        <f t="shared" ref="S19" si="12">(Q19-R19)*C19</f>
        <v>1392155.2101599998</v>
      </c>
      <c r="T19" s="45">
        <v>0.32286999999999999</v>
      </c>
      <c r="U19" s="43">
        <v>0.10725</v>
      </c>
      <c r="V19" s="47">
        <f t="shared" ref="V19" si="13">(T19-U19)*E19</f>
        <v>188239.06305999999</v>
      </c>
      <c r="W19" s="48">
        <v>0.28455000000000003</v>
      </c>
      <c r="X19" s="43">
        <v>0.10725</v>
      </c>
      <c r="Y19" s="46">
        <f t="shared" ref="Y19" si="14">(W19-X19)*G19</f>
        <v>273201.74730000005</v>
      </c>
      <c r="Z19" s="45"/>
      <c r="AA19" s="43"/>
      <c r="AB19" s="46">
        <f t="shared" ref="AB19" si="15">(Z19-AA19)*I19</f>
        <v>0</v>
      </c>
      <c r="AC19" s="49">
        <f t="shared" ref="AC19" si="16">AB19+Y19+S19+V19</f>
        <v>1853596.0205199998</v>
      </c>
      <c r="AD19" s="50">
        <f t="shared" ref="AD19" si="17">IFERROR(C19/B19,0)</f>
        <v>707.24679298575973</v>
      </c>
    </row>
    <row r="20" spans="1:30" s="31" customFormat="1" x14ac:dyDescent="0.25">
      <c r="A20" s="29">
        <v>44866</v>
      </c>
      <c r="B20" s="41">
        <v>8365</v>
      </c>
      <c r="C20" s="41">
        <v>5374390</v>
      </c>
      <c r="D20" s="41">
        <v>767</v>
      </c>
      <c r="E20" s="41">
        <v>839369</v>
      </c>
      <c r="F20" s="41">
        <v>65</v>
      </c>
      <c r="G20" s="41">
        <v>1623263</v>
      </c>
      <c r="H20" s="77"/>
      <c r="I20" s="77"/>
      <c r="J20" s="42">
        <f t="shared" ref="J20:J30" si="18">B20+D20+F20+H20</f>
        <v>9197</v>
      </c>
      <c r="K20" s="42">
        <f t="shared" ref="K20:K30" si="19">C20+E20+G20+I20</f>
        <v>7837022</v>
      </c>
      <c r="L20" s="43" t="s">
        <v>17</v>
      </c>
      <c r="M20" s="30" t="s">
        <v>39</v>
      </c>
      <c r="N20" s="30" t="s">
        <v>40</v>
      </c>
      <c r="O20" s="27"/>
      <c r="P20" s="44">
        <f t="shared" ref="P20:P30" si="20">A20</f>
        <v>44866</v>
      </c>
      <c r="Q20" s="45">
        <v>0.33890999999999999</v>
      </c>
      <c r="R20" s="43">
        <v>0.10725</v>
      </c>
      <c r="S20" s="46">
        <f t="shared" ref="S20:S30" si="21">(Q20-R20)*C20</f>
        <v>1245031.1873999999</v>
      </c>
      <c r="T20" s="45">
        <v>0.32286999999999999</v>
      </c>
      <c r="U20" s="43">
        <v>0.10725</v>
      </c>
      <c r="V20" s="47">
        <f t="shared" ref="V20:V30" si="22">(T20-U20)*E20</f>
        <v>180984.74377999999</v>
      </c>
      <c r="W20" s="48">
        <v>0.28455000000000003</v>
      </c>
      <c r="X20" s="43">
        <v>0.10725</v>
      </c>
      <c r="Y20" s="46">
        <f t="shared" ref="Y20:Y30" si="23">(W20-X20)*G20</f>
        <v>287804.52990000002</v>
      </c>
      <c r="Z20" s="45"/>
      <c r="AA20" s="43"/>
      <c r="AB20" s="46">
        <f t="shared" ref="AB20:AB30" si="24">(Z20-AA20)*I20</f>
        <v>0</v>
      </c>
      <c r="AC20" s="49">
        <f t="shared" ref="AC20:AC30" si="25">AB20+Y20+S20+V20</f>
        <v>1713820.4610799998</v>
      </c>
      <c r="AD20" s="50">
        <f t="shared" ref="AD20:AD30" si="26">IFERROR(C20/B20,0)</f>
        <v>642.48535564853557</v>
      </c>
    </row>
    <row r="21" spans="1:30" s="31" customFormat="1" x14ac:dyDescent="0.25">
      <c r="A21" s="29">
        <v>44835</v>
      </c>
      <c r="B21" s="41">
        <v>8345</v>
      </c>
      <c r="C21" s="41">
        <v>4067409</v>
      </c>
      <c r="D21" s="41">
        <v>767</v>
      </c>
      <c r="E21" s="41">
        <v>717071</v>
      </c>
      <c r="F21" s="41">
        <v>66</v>
      </c>
      <c r="G21" s="41">
        <v>1445789</v>
      </c>
      <c r="H21" s="77"/>
      <c r="I21" s="77"/>
      <c r="J21" s="42">
        <f t="shared" si="18"/>
        <v>9178</v>
      </c>
      <c r="K21" s="42">
        <f t="shared" si="19"/>
        <v>6230269</v>
      </c>
      <c r="L21" s="43" t="s">
        <v>17</v>
      </c>
      <c r="M21" s="30" t="s">
        <v>39</v>
      </c>
      <c r="N21" s="30" t="s">
        <v>40</v>
      </c>
      <c r="O21" s="27"/>
      <c r="P21" s="44">
        <f t="shared" si="20"/>
        <v>44835</v>
      </c>
      <c r="Q21" s="45">
        <v>0.11491</v>
      </c>
      <c r="R21" s="43">
        <v>0.10725</v>
      </c>
      <c r="S21" s="46">
        <f t="shared" si="21"/>
        <v>31156.352940000001</v>
      </c>
      <c r="T21" s="45">
        <v>0.1037</v>
      </c>
      <c r="U21" s="43">
        <v>0.10725</v>
      </c>
      <c r="V21" s="47">
        <f t="shared" si="22"/>
        <v>-2545.6020499999981</v>
      </c>
      <c r="W21" s="48">
        <v>0.21017</v>
      </c>
      <c r="X21" s="43">
        <v>0.10725</v>
      </c>
      <c r="Y21" s="46">
        <f t="shared" si="23"/>
        <v>148800.60388000001</v>
      </c>
      <c r="Z21" s="45"/>
      <c r="AA21" s="43"/>
      <c r="AB21" s="46">
        <f t="shared" si="24"/>
        <v>0</v>
      </c>
      <c r="AC21" s="49">
        <f t="shared" si="25"/>
        <v>177411.35477000003</v>
      </c>
      <c r="AD21" s="50">
        <f t="shared" si="26"/>
        <v>487.4067106051528</v>
      </c>
    </row>
    <row r="22" spans="1:30" s="31" customFormat="1" x14ac:dyDescent="0.25">
      <c r="A22" s="29">
        <v>44805</v>
      </c>
      <c r="B22" s="41">
        <v>8390</v>
      </c>
      <c r="C22" s="41">
        <v>4621441</v>
      </c>
      <c r="D22" s="41">
        <v>774</v>
      </c>
      <c r="E22" s="41">
        <v>744809</v>
      </c>
      <c r="F22" s="41">
        <v>64</v>
      </c>
      <c r="G22" s="41">
        <v>1553286</v>
      </c>
      <c r="H22" s="77"/>
      <c r="I22" s="77"/>
      <c r="J22" s="42">
        <f t="shared" si="18"/>
        <v>9228</v>
      </c>
      <c r="K22" s="42">
        <f t="shared" si="19"/>
        <v>6919536</v>
      </c>
      <c r="L22" s="43" t="s">
        <v>17</v>
      </c>
      <c r="M22" s="30" t="s">
        <v>39</v>
      </c>
      <c r="N22" s="30" t="s">
        <v>40</v>
      </c>
      <c r="O22" s="27"/>
      <c r="P22" s="44">
        <f t="shared" si="20"/>
        <v>44805</v>
      </c>
      <c r="Q22" s="45">
        <v>0.11491</v>
      </c>
      <c r="R22" s="43">
        <v>0.10725</v>
      </c>
      <c r="S22" s="46">
        <f t="shared" si="21"/>
        <v>35400.238060000003</v>
      </c>
      <c r="T22" s="45">
        <v>0.1037</v>
      </c>
      <c r="U22" s="43">
        <v>0.10725</v>
      </c>
      <c r="V22" s="47">
        <f t="shared" si="22"/>
        <v>-2644.0719499999982</v>
      </c>
      <c r="W22" s="48">
        <v>0.21017</v>
      </c>
      <c r="X22" s="43">
        <v>0.10725</v>
      </c>
      <c r="Y22" s="46">
        <f t="shared" si="23"/>
        <v>159864.19511999999</v>
      </c>
      <c r="Z22" s="45"/>
      <c r="AA22" s="43"/>
      <c r="AB22" s="46">
        <f t="shared" si="24"/>
        <v>0</v>
      </c>
      <c r="AC22" s="49">
        <f t="shared" si="25"/>
        <v>192620.36122999998</v>
      </c>
      <c r="AD22" s="50">
        <f t="shared" si="26"/>
        <v>550.82729439809293</v>
      </c>
    </row>
    <row r="23" spans="1:30" s="31" customFormat="1" x14ac:dyDescent="0.25">
      <c r="A23" s="29">
        <v>44774</v>
      </c>
      <c r="B23" s="41">
        <v>8496</v>
      </c>
      <c r="C23" s="41">
        <v>7891866</v>
      </c>
      <c r="D23" s="41">
        <v>783</v>
      </c>
      <c r="E23" s="41">
        <v>1073587</v>
      </c>
      <c r="F23" s="41">
        <v>67</v>
      </c>
      <c r="G23" s="41">
        <v>1901622</v>
      </c>
      <c r="H23" s="77"/>
      <c r="I23" s="77"/>
      <c r="J23" s="42">
        <f t="shared" si="18"/>
        <v>9346</v>
      </c>
      <c r="K23" s="42">
        <f t="shared" si="19"/>
        <v>10867075</v>
      </c>
      <c r="L23" s="43" t="s">
        <v>17</v>
      </c>
      <c r="M23" s="30" t="s">
        <v>39</v>
      </c>
      <c r="N23" s="30" t="s">
        <v>40</v>
      </c>
      <c r="O23" s="27"/>
      <c r="P23" s="44">
        <f t="shared" si="20"/>
        <v>44774</v>
      </c>
      <c r="Q23" s="45">
        <v>0.11491</v>
      </c>
      <c r="R23" s="43">
        <v>0.10725</v>
      </c>
      <c r="S23" s="46">
        <f t="shared" si="21"/>
        <v>60451.69356</v>
      </c>
      <c r="T23" s="45">
        <v>0.1037</v>
      </c>
      <c r="U23" s="43">
        <v>0.10725</v>
      </c>
      <c r="V23" s="47">
        <f t="shared" si="22"/>
        <v>-3811.2338499999973</v>
      </c>
      <c r="W23" s="48">
        <v>0.21017</v>
      </c>
      <c r="X23" s="43">
        <v>0.10725</v>
      </c>
      <c r="Y23" s="46">
        <f t="shared" si="23"/>
        <v>195714.93623999998</v>
      </c>
      <c r="Z23" s="45"/>
      <c r="AA23" s="43"/>
      <c r="AB23" s="46">
        <f t="shared" si="24"/>
        <v>0</v>
      </c>
      <c r="AC23" s="49">
        <f t="shared" si="25"/>
        <v>252355.39595000001</v>
      </c>
      <c r="AD23" s="50">
        <f t="shared" si="26"/>
        <v>928.89194915254234</v>
      </c>
    </row>
    <row r="24" spans="1:30" s="31" customFormat="1" x14ac:dyDescent="0.25">
      <c r="A24" s="29">
        <v>44743</v>
      </c>
      <c r="B24" s="41">
        <v>8485</v>
      </c>
      <c r="C24" s="41">
        <v>9111647</v>
      </c>
      <c r="D24" s="41">
        <v>789</v>
      </c>
      <c r="E24" s="41">
        <v>1113193</v>
      </c>
      <c r="F24" s="41">
        <v>63</v>
      </c>
      <c r="G24" s="41">
        <v>1828469</v>
      </c>
      <c r="H24" s="77"/>
      <c r="I24" s="77"/>
      <c r="J24" s="42">
        <f t="shared" si="18"/>
        <v>9337</v>
      </c>
      <c r="K24" s="42">
        <f t="shared" si="19"/>
        <v>12053309</v>
      </c>
      <c r="L24" s="43" t="s">
        <v>17</v>
      </c>
      <c r="M24" s="30" t="s">
        <v>39</v>
      </c>
      <c r="N24" s="30" t="s">
        <v>40</v>
      </c>
      <c r="O24" s="27"/>
      <c r="P24" s="44">
        <f t="shared" si="20"/>
        <v>44743</v>
      </c>
      <c r="Q24" s="45">
        <v>0.11491</v>
      </c>
      <c r="R24" s="43">
        <v>0.10725</v>
      </c>
      <c r="S24" s="46">
        <f t="shared" si="21"/>
        <v>69795.216020000007</v>
      </c>
      <c r="T24" s="45">
        <v>0.1037</v>
      </c>
      <c r="U24" s="43">
        <v>0.10725</v>
      </c>
      <c r="V24" s="47">
        <f t="shared" si="22"/>
        <v>-3951.8351499999972</v>
      </c>
      <c r="W24" s="48">
        <v>0.11223</v>
      </c>
      <c r="X24" s="43">
        <v>0.10725</v>
      </c>
      <c r="Y24" s="46">
        <f t="shared" si="23"/>
        <v>9105.7756199999967</v>
      </c>
      <c r="Z24" s="45"/>
      <c r="AA24" s="43"/>
      <c r="AB24" s="46">
        <f t="shared" si="24"/>
        <v>0</v>
      </c>
      <c r="AC24" s="49">
        <f t="shared" si="25"/>
        <v>74949.156490000008</v>
      </c>
      <c r="AD24" s="50">
        <f t="shared" si="26"/>
        <v>1073.8535061873895</v>
      </c>
    </row>
    <row r="25" spans="1:30" s="31" customFormat="1" x14ac:dyDescent="0.25">
      <c r="A25" s="29">
        <v>44713</v>
      </c>
      <c r="B25" s="41">
        <v>8605</v>
      </c>
      <c r="C25" s="41">
        <v>6432967</v>
      </c>
      <c r="D25" s="41">
        <v>794</v>
      </c>
      <c r="E25" s="41">
        <v>896751</v>
      </c>
      <c r="F25" s="41">
        <v>67</v>
      </c>
      <c r="G25" s="41">
        <v>1748869</v>
      </c>
      <c r="H25" s="77"/>
      <c r="I25" s="77"/>
      <c r="J25" s="42">
        <f t="shared" si="18"/>
        <v>9466</v>
      </c>
      <c r="K25" s="42">
        <f t="shared" si="19"/>
        <v>9078587</v>
      </c>
      <c r="L25" s="43" t="s">
        <v>17</v>
      </c>
      <c r="M25" s="30" t="s">
        <v>39</v>
      </c>
      <c r="N25" s="30" t="s">
        <v>40</v>
      </c>
      <c r="O25" s="27"/>
      <c r="P25" s="44">
        <f t="shared" si="20"/>
        <v>44713</v>
      </c>
      <c r="Q25" s="45">
        <v>0.11491</v>
      </c>
      <c r="R25" s="43">
        <v>0.10725</v>
      </c>
      <c r="S25" s="46">
        <f t="shared" si="21"/>
        <v>49276.527220000004</v>
      </c>
      <c r="T25" s="45">
        <v>0.1037</v>
      </c>
      <c r="U25" s="43">
        <v>0.10725</v>
      </c>
      <c r="V25" s="47">
        <f t="shared" si="22"/>
        <v>-3183.4660499999977</v>
      </c>
      <c r="W25" s="48">
        <v>0.11223</v>
      </c>
      <c r="X25" s="43">
        <v>0.10725</v>
      </c>
      <c r="Y25" s="46">
        <f t="shared" si="23"/>
        <v>8709.3676199999973</v>
      </c>
      <c r="Z25" s="45"/>
      <c r="AA25" s="43"/>
      <c r="AB25" s="46">
        <f t="shared" si="24"/>
        <v>0</v>
      </c>
      <c r="AC25" s="49">
        <f t="shared" si="25"/>
        <v>54802.428790000005</v>
      </c>
      <c r="AD25" s="50">
        <f t="shared" si="26"/>
        <v>747.58477629285301</v>
      </c>
    </row>
    <row r="26" spans="1:30" s="31" customFormat="1" x14ac:dyDescent="0.25">
      <c r="A26" s="29">
        <v>44682</v>
      </c>
      <c r="B26" s="41">
        <v>8705</v>
      </c>
      <c r="C26" s="41">
        <v>5475588</v>
      </c>
      <c r="D26" s="41">
        <v>800</v>
      </c>
      <c r="E26" s="41">
        <v>779000</v>
      </c>
      <c r="F26" s="41">
        <v>68</v>
      </c>
      <c r="G26" s="41">
        <v>1661845</v>
      </c>
      <c r="H26" s="77"/>
      <c r="I26" s="77"/>
      <c r="J26" s="42">
        <f t="shared" si="18"/>
        <v>9573</v>
      </c>
      <c r="K26" s="42">
        <f t="shared" si="19"/>
        <v>7916433</v>
      </c>
      <c r="L26" s="43" t="s">
        <v>17</v>
      </c>
      <c r="M26" s="30" t="s">
        <v>39</v>
      </c>
      <c r="N26" s="30" t="s">
        <v>40</v>
      </c>
      <c r="O26" s="27"/>
      <c r="P26" s="44">
        <f t="shared" si="20"/>
        <v>44682</v>
      </c>
      <c r="Q26" s="45">
        <v>0.11491</v>
      </c>
      <c r="R26" s="43">
        <v>0.10725</v>
      </c>
      <c r="S26" s="46">
        <f t="shared" si="21"/>
        <v>41943.004079999999</v>
      </c>
      <c r="T26" s="45">
        <v>0.1037</v>
      </c>
      <c r="U26" s="43">
        <v>0.10725</v>
      </c>
      <c r="V26" s="47">
        <f t="shared" si="22"/>
        <v>-2765.449999999998</v>
      </c>
      <c r="W26" s="48">
        <v>0.11223</v>
      </c>
      <c r="X26" s="43">
        <v>0.10725</v>
      </c>
      <c r="Y26" s="46">
        <f t="shared" si="23"/>
        <v>8275.9880999999968</v>
      </c>
      <c r="Z26" s="45"/>
      <c r="AA26" s="43"/>
      <c r="AB26" s="46">
        <f t="shared" si="24"/>
        <v>0</v>
      </c>
      <c r="AC26" s="49">
        <f t="shared" si="25"/>
        <v>47453.542179999997</v>
      </c>
      <c r="AD26" s="50">
        <f t="shared" si="26"/>
        <v>629.01642734060886</v>
      </c>
    </row>
    <row r="27" spans="1:30" s="31" customFormat="1" x14ac:dyDescent="0.25">
      <c r="A27" s="29">
        <v>44652</v>
      </c>
      <c r="B27" s="41">
        <v>8800</v>
      </c>
      <c r="C27" s="41">
        <v>4572594</v>
      </c>
      <c r="D27" s="41">
        <v>803</v>
      </c>
      <c r="E27" s="41">
        <v>777872</v>
      </c>
      <c r="F27" s="41">
        <v>68</v>
      </c>
      <c r="G27" s="41">
        <v>1561702</v>
      </c>
      <c r="H27" s="77"/>
      <c r="I27" s="77"/>
      <c r="J27" s="42">
        <f t="shared" si="18"/>
        <v>9671</v>
      </c>
      <c r="K27" s="42">
        <f t="shared" si="19"/>
        <v>6912168</v>
      </c>
      <c r="L27" s="43" t="s">
        <v>17</v>
      </c>
      <c r="M27" s="30" t="s">
        <v>39</v>
      </c>
      <c r="N27" s="30" t="s">
        <v>40</v>
      </c>
      <c r="O27" s="27"/>
      <c r="P27" s="44">
        <f t="shared" si="20"/>
        <v>44652</v>
      </c>
      <c r="Q27" s="45">
        <v>0.14821000000000001</v>
      </c>
      <c r="R27" s="43">
        <v>0.10725</v>
      </c>
      <c r="S27" s="46">
        <f t="shared" si="21"/>
        <v>187293.45024000003</v>
      </c>
      <c r="T27" s="45">
        <v>0.13113</v>
      </c>
      <c r="U27" s="43">
        <v>0.10725</v>
      </c>
      <c r="V27" s="47">
        <f t="shared" si="22"/>
        <v>18575.583360000001</v>
      </c>
      <c r="W27" s="48">
        <v>0.16225000000000001</v>
      </c>
      <c r="X27" s="43">
        <v>0.10725</v>
      </c>
      <c r="Y27" s="46">
        <f t="shared" si="23"/>
        <v>85893.610000000015</v>
      </c>
      <c r="Z27" s="45"/>
      <c r="AA27" s="43"/>
      <c r="AB27" s="46">
        <f t="shared" si="24"/>
        <v>0</v>
      </c>
      <c r="AC27" s="49">
        <f t="shared" si="25"/>
        <v>291762.64360000001</v>
      </c>
      <c r="AD27" s="50">
        <f t="shared" si="26"/>
        <v>519.6129545454545</v>
      </c>
    </row>
    <row r="28" spans="1:30" s="31" customFormat="1" x14ac:dyDescent="0.25">
      <c r="A28" s="29">
        <v>44621</v>
      </c>
      <c r="B28" s="41">
        <v>8873</v>
      </c>
      <c r="C28" s="41">
        <v>4921898</v>
      </c>
      <c r="D28" s="41">
        <v>811</v>
      </c>
      <c r="E28" s="41">
        <v>832865</v>
      </c>
      <c r="F28" s="41">
        <v>69</v>
      </c>
      <c r="G28" s="41">
        <v>1556759</v>
      </c>
      <c r="H28" s="77"/>
      <c r="I28" s="77"/>
      <c r="J28" s="42">
        <f t="shared" si="18"/>
        <v>9753</v>
      </c>
      <c r="K28" s="42">
        <f t="shared" si="19"/>
        <v>7311522</v>
      </c>
      <c r="L28" s="43" t="s">
        <v>17</v>
      </c>
      <c r="M28" s="30" t="s">
        <v>39</v>
      </c>
      <c r="N28" s="30" t="s">
        <v>40</v>
      </c>
      <c r="O28" s="27"/>
      <c r="P28" s="44">
        <f t="shared" si="20"/>
        <v>44621</v>
      </c>
      <c r="Q28" s="45">
        <v>0.14821000000000001</v>
      </c>
      <c r="R28" s="43">
        <v>0.10725</v>
      </c>
      <c r="S28" s="46">
        <f t="shared" si="21"/>
        <v>201600.94208000004</v>
      </c>
      <c r="T28" s="45">
        <v>0.13113</v>
      </c>
      <c r="U28" s="43">
        <v>0.10725</v>
      </c>
      <c r="V28" s="47">
        <f t="shared" si="22"/>
        <v>19888.816199999997</v>
      </c>
      <c r="W28" s="48">
        <v>0.16225000000000001</v>
      </c>
      <c r="X28" s="43">
        <v>0.10725</v>
      </c>
      <c r="Y28" s="46">
        <f t="shared" si="23"/>
        <v>85621.74500000001</v>
      </c>
      <c r="Z28" s="45"/>
      <c r="AA28" s="43"/>
      <c r="AB28" s="46">
        <f t="shared" si="24"/>
        <v>0</v>
      </c>
      <c r="AC28" s="49">
        <f t="shared" si="25"/>
        <v>307111.50328000006</v>
      </c>
      <c r="AD28" s="50">
        <f t="shared" si="26"/>
        <v>554.7050602952778</v>
      </c>
    </row>
    <row r="29" spans="1:30" s="31" customFormat="1" x14ac:dyDescent="0.25">
      <c r="A29" s="29">
        <v>44593</v>
      </c>
      <c r="B29" s="41">
        <v>8657</v>
      </c>
      <c r="C29" s="41">
        <v>5759693</v>
      </c>
      <c r="D29" s="41">
        <v>797</v>
      </c>
      <c r="E29" s="41">
        <v>936160</v>
      </c>
      <c r="F29" s="41">
        <v>68</v>
      </c>
      <c r="G29" s="41">
        <v>1088914</v>
      </c>
      <c r="H29" s="77"/>
      <c r="I29" s="77"/>
      <c r="J29" s="42">
        <f t="shared" si="18"/>
        <v>9522</v>
      </c>
      <c r="K29" s="42">
        <f t="shared" si="19"/>
        <v>7784767</v>
      </c>
      <c r="L29" s="43" t="s">
        <v>17</v>
      </c>
      <c r="M29" s="30" t="s">
        <v>39</v>
      </c>
      <c r="N29" s="30" t="s">
        <v>40</v>
      </c>
      <c r="O29" s="27"/>
      <c r="P29" s="44">
        <f t="shared" si="20"/>
        <v>44593</v>
      </c>
      <c r="Q29" s="45">
        <v>0.14821000000000001</v>
      </c>
      <c r="R29" s="43">
        <v>0.10725</v>
      </c>
      <c r="S29" s="46">
        <f t="shared" si="21"/>
        <v>235917.02528000006</v>
      </c>
      <c r="T29" s="45">
        <v>0.13113</v>
      </c>
      <c r="U29" s="43">
        <v>0.10725</v>
      </c>
      <c r="V29" s="47">
        <f t="shared" si="22"/>
        <v>22355.500799999998</v>
      </c>
      <c r="W29" s="48">
        <v>0.16225000000000001</v>
      </c>
      <c r="X29" s="43">
        <v>0.10725</v>
      </c>
      <c r="Y29" s="46">
        <f t="shared" si="23"/>
        <v>59890.270000000011</v>
      </c>
      <c r="Z29" s="45"/>
      <c r="AA29" s="43"/>
      <c r="AB29" s="46">
        <f t="shared" si="24"/>
        <v>0</v>
      </c>
      <c r="AC29" s="49">
        <f t="shared" si="25"/>
        <v>318162.79608000006</v>
      </c>
      <c r="AD29" s="50">
        <f t="shared" si="26"/>
        <v>665.322051519002</v>
      </c>
    </row>
    <row r="30" spans="1:30" s="31" customFormat="1" x14ac:dyDescent="0.25">
      <c r="A30" s="29">
        <v>44562</v>
      </c>
      <c r="B30" s="41">
        <v>8716</v>
      </c>
      <c r="C30" s="41">
        <v>6196988</v>
      </c>
      <c r="D30" s="41">
        <v>803</v>
      </c>
      <c r="E30" s="41">
        <v>956054</v>
      </c>
      <c r="F30" s="41">
        <v>68</v>
      </c>
      <c r="G30" s="41">
        <v>1161574</v>
      </c>
      <c r="H30" s="77"/>
      <c r="I30" s="77"/>
      <c r="J30" s="42">
        <f t="shared" si="18"/>
        <v>9587</v>
      </c>
      <c r="K30" s="42">
        <f t="shared" si="19"/>
        <v>8314616</v>
      </c>
      <c r="L30" s="43" t="s">
        <v>17</v>
      </c>
      <c r="M30" s="30" t="s">
        <v>39</v>
      </c>
      <c r="N30" s="30" t="s">
        <v>40</v>
      </c>
      <c r="O30" s="27"/>
      <c r="P30" s="44">
        <f t="shared" si="20"/>
        <v>44562</v>
      </c>
      <c r="Q30" s="45">
        <v>0.14821000000000001</v>
      </c>
      <c r="R30" s="43">
        <v>0.10725</v>
      </c>
      <c r="S30" s="46">
        <f t="shared" si="21"/>
        <v>253828.62848000007</v>
      </c>
      <c r="T30" s="45">
        <v>0.13113</v>
      </c>
      <c r="U30" s="43">
        <v>0.10725</v>
      </c>
      <c r="V30" s="47">
        <f t="shared" si="22"/>
        <v>22830.569519999997</v>
      </c>
      <c r="W30" s="48">
        <v>0.17129</v>
      </c>
      <c r="X30" s="43">
        <v>0.10725</v>
      </c>
      <c r="Y30" s="46">
        <f t="shared" si="23"/>
        <v>74387.198959999994</v>
      </c>
      <c r="Z30" s="45"/>
      <c r="AA30" s="43"/>
      <c r="AB30" s="46">
        <f t="shared" si="24"/>
        <v>0</v>
      </c>
      <c r="AC30" s="49">
        <f t="shared" si="25"/>
        <v>351046.3969600001</v>
      </c>
      <c r="AD30" s="50">
        <f t="shared" si="26"/>
        <v>710.98990362551626</v>
      </c>
    </row>
    <row r="31" spans="1:30" s="31" customFormat="1" x14ac:dyDescent="0.25">
      <c r="A31" s="29">
        <v>44531</v>
      </c>
      <c r="B31" s="41">
        <v>8781</v>
      </c>
      <c r="C31" s="41">
        <v>6141432</v>
      </c>
      <c r="D31" s="41">
        <v>824</v>
      </c>
      <c r="E31" s="41">
        <v>909358</v>
      </c>
      <c r="F31" s="41">
        <v>73</v>
      </c>
      <c r="G31" s="41">
        <v>1141924</v>
      </c>
      <c r="H31" s="77"/>
      <c r="I31" s="77"/>
      <c r="J31" s="42">
        <f t="shared" ref="J31" si="27">B31+D31+F31+H31</f>
        <v>9678</v>
      </c>
      <c r="K31" s="42">
        <f t="shared" ref="K31" si="28">C31+E31+G31+I31</f>
        <v>8192714</v>
      </c>
      <c r="L31" s="43" t="s">
        <v>17</v>
      </c>
      <c r="M31" s="30" t="s">
        <v>39</v>
      </c>
      <c r="N31" s="30" t="s">
        <v>40</v>
      </c>
      <c r="O31" s="27"/>
      <c r="P31" s="44">
        <f t="shared" ref="P31" si="29">A31</f>
        <v>44531</v>
      </c>
      <c r="Q31" s="45">
        <v>0.14821000000000001</v>
      </c>
      <c r="R31" s="43">
        <v>0.10725</v>
      </c>
      <c r="S31" s="46">
        <f t="shared" ref="S31" si="30">(Q31-R31)*C31</f>
        <v>251553.05472000007</v>
      </c>
      <c r="T31" s="45">
        <v>0.13113</v>
      </c>
      <c r="U31" s="43">
        <v>0.10725</v>
      </c>
      <c r="V31" s="47">
        <f t="shared" ref="V31" si="31">(T31-U31)*E31</f>
        <v>21715.46904</v>
      </c>
      <c r="W31" s="48">
        <v>0.17129</v>
      </c>
      <c r="X31" s="43">
        <v>0.10725</v>
      </c>
      <c r="Y31" s="46">
        <f t="shared" ref="Y31" si="32">(W31-X31)*G31</f>
        <v>73128.812959999996</v>
      </c>
      <c r="Z31" s="45"/>
      <c r="AA31" s="43"/>
      <c r="AB31" s="46">
        <f t="shared" ref="AB31" si="33">(Z31-AA31)*I31</f>
        <v>0</v>
      </c>
      <c r="AC31" s="49">
        <f t="shared" ref="AC31" si="34">AB31+Y31+S31+V31</f>
        <v>346397.33672000008</v>
      </c>
      <c r="AD31" s="50">
        <f t="shared" ref="AD31" si="35">IFERROR(C31/B31,0)</f>
        <v>699.4000683293475</v>
      </c>
    </row>
    <row r="32" spans="1:30" s="31" customFormat="1" x14ac:dyDescent="0.25">
      <c r="A32" s="29">
        <v>44501</v>
      </c>
      <c r="B32" s="41">
        <v>7859</v>
      </c>
      <c r="C32" s="41">
        <v>5044074</v>
      </c>
      <c r="D32" s="41">
        <v>726</v>
      </c>
      <c r="E32" s="41">
        <v>823401</v>
      </c>
      <c r="F32" s="41">
        <v>59</v>
      </c>
      <c r="G32" s="41">
        <v>1050335</v>
      </c>
      <c r="H32" s="77"/>
      <c r="I32" s="77"/>
      <c r="J32" s="42">
        <f t="shared" ref="J32:J39" si="36">B32+D32+F32+H32</f>
        <v>8644</v>
      </c>
      <c r="K32" s="42">
        <f t="shared" ref="K32:K39" si="37">C32+E32+G32+I32</f>
        <v>6917810</v>
      </c>
      <c r="L32" s="43" t="s">
        <v>17</v>
      </c>
      <c r="M32" s="30" t="s">
        <v>39</v>
      </c>
      <c r="N32" s="30" t="s">
        <v>40</v>
      </c>
      <c r="O32" s="27"/>
      <c r="P32" s="44">
        <f t="shared" ref="P32:P42" si="38">A32</f>
        <v>44501</v>
      </c>
      <c r="Q32" s="45">
        <v>0.14821000000000001</v>
      </c>
      <c r="R32" s="43">
        <v>0.10725</v>
      </c>
      <c r="S32" s="46">
        <f t="shared" ref="S32:S42" si="39">(Q32-R32)*C32</f>
        <v>206605.27104000005</v>
      </c>
      <c r="T32" s="45">
        <v>0.13113</v>
      </c>
      <c r="U32" s="43">
        <v>0.10725</v>
      </c>
      <c r="V32" s="47">
        <f t="shared" ref="V32:V42" si="40">(T32-U32)*E32</f>
        <v>19662.815879999998</v>
      </c>
      <c r="W32" s="48">
        <v>0.17129</v>
      </c>
      <c r="X32" s="43">
        <v>0.10725</v>
      </c>
      <c r="Y32" s="46">
        <f t="shared" ref="Y32:Y42" si="41">(W32-X32)*G32</f>
        <v>67263.453399999999</v>
      </c>
      <c r="Z32" s="45"/>
      <c r="AA32" s="43"/>
      <c r="AB32" s="46">
        <f t="shared" ref="AB32:AB42" si="42">(Z32-AA32)*I32</f>
        <v>0</v>
      </c>
      <c r="AC32" s="49">
        <f t="shared" ref="AC32:AC42" si="43">AB32+Y32+S32+V32</f>
        <v>293531.54032000003</v>
      </c>
      <c r="AD32" s="50">
        <f t="shared" ref="AD32:AD44" si="44">IFERROR(C32/B32,0)</f>
        <v>641.82135131696145</v>
      </c>
    </row>
    <row r="33" spans="1:30" s="31" customFormat="1" x14ac:dyDescent="0.25">
      <c r="A33" s="29">
        <v>44470</v>
      </c>
      <c r="B33" s="41">
        <v>7927</v>
      </c>
      <c r="C33" s="41">
        <v>4266676</v>
      </c>
      <c r="D33" s="41">
        <v>727</v>
      </c>
      <c r="E33" s="41">
        <v>707169</v>
      </c>
      <c r="F33" s="41">
        <v>60</v>
      </c>
      <c r="G33" s="41">
        <v>938793</v>
      </c>
      <c r="H33" s="77"/>
      <c r="I33" s="77"/>
      <c r="J33" s="42">
        <f t="shared" si="36"/>
        <v>8714</v>
      </c>
      <c r="K33" s="42">
        <f t="shared" si="37"/>
        <v>5912638</v>
      </c>
      <c r="L33" s="43" t="s">
        <v>17</v>
      </c>
      <c r="M33" s="30" t="s">
        <v>39</v>
      </c>
      <c r="N33" s="30" t="s">
        <v>40</v>
      </c>
      <c r="O33" s="27"/>
      <c r="P33" s="44">
        <f t="shared" si="38"/>
        <v>44470</v>
      </c>
      <c r="Q33" s="45">
        <v>9.7070000000000004E-2</v>
      </c>
      <c r="R33" s="43">
        <v>0.10725</v>
      </c>
      <c r="S33" s="46">
        <f t="shared" si="39"/>
        <v>-43434.761679999974</v>
      </c>
      <c r="T33" s="45">
        <v>8.4400000000000003E-2</v>
      </c>
      <c r="U33" s="43">
        <v>0.10725</v>
      </c>
      <c r="V33" s="47">
        <f t="shared" si="40"/>
        <v>-16158.811649999996</v>
      </c>
      <c r="W33" s="48">
        <v>8.9080000000000006E-2</v>
      </c>
      <c r="X33" s="43">
        <v>0.10725</v>
      </c>
      <c r="Y33" s="46">
        <f t="shared" si="41"/>
        <v>-17057.868809999993</v>
      </c>
      <c r="Z33" s="45"/>
      <c r="AA33" s="43"/>
      <c r="AB33" s="46">
        <f t="shared" si="42"/>
        <v>0</v>
      </c>
      <c r="AC33" s="49">
        <f t="shared" si="43"/>
        <v>-76651.44213999997</v>
      </c>
      <c r="AD33" s="50">
        <f t="shared" si="44"/>
        <v>538.24599470165253</v>
      </c>
    </row>
    <row r="34" spans="1:30" s="31" customFormat="1" x14ac:dyDescent="0.25">
      <c r="A34" s="29">
        <v>44440</v>
      </c>
      <c r="B34" s="41">
        <v>8045</v>
      </c>
      <c r="C34" s="41">
        <v>4572879</v>
      </c>
      <c r="D34" s="41">
        <v>731</v>
      </c>
      <c r="E34" s="41">
        <v>807683</v>
      </c>
      <c r="F34" s="41">
        <v>60</v>
      </c>
      <c r="G34" s="41">
        <v>974770</v>
      </c>
      <c r="H34" s="77"/>
      <c r="I34" s="77"/>
      <c r="J34" s="42">
        <f t="shared" si="36"/>
        <v>8836</v>
      </c>
      <c r="K34" s="42">
        <f t="shared" si="37"/>
        <v>6355332</v>
      </c>
      <c r="L34" s="43" t="s">
        <v>17</v>
      </c>
      <c r="M34" s="30" t="s">
        <v>39</v>
      </c>
      <c r="N34" s="30" t="s">
        <v>40</v>
      </c>
      <c r="O34" s="27"/>
      <c r="P34" s="44">
        <f t="shared" si="38"/>
        <v>44440</v>
      </c>
      <c r="Q34" s="45">
        <v>9.7070000000000004E-2</v>
      </c>
      <c r="R34" s="43">
        <v>0.10725</v>
      </c>
      <c r="S34" s="46">
        <f t="shared" si="39"/>
        <v>-46551.908219999976</v>
      </c>
      <c r="T34" s="45">
        <v>8.4400000000000003E-2</v>
      </c>
      <c r="U34" s="43">
        <v>0.10725</v>
      </c>
      <c r="V34" s="47">
        <f t="shared" si="40"/>
        <v>-18455.556549999998</v>
      </c>
      <c r="W34" s="48">
        <v>8.9080000000000006E-2</v>
      </c>
      <c r="X34" s="43">
        <v>0.10725</v>
      </c>
      <c r="Y34" s="46">
        <f t="shared" si="41"/>
        <v>-17711.570899999992</v>
      </c>
      <c r="Z34" s="45"/>
      <c r="AA34" s="43"/>
      <c r="AB34" s="46">
        <f t="shared" si="42"/>
        <v>0</v>
      </c>
      <c r="AC34" s="49">
        <f t="shared" si="43"/>
        <v>-82719.035669999968</v>
      </c>
      <c r="AD34" s="50">
        <f t="shared" si="44"/>
        <v>568.41255438160351</v>
      </c>
    </row>
    <row r="35" spans="1:30" s="31" customFormat="1" x14ac:dyDescent="0.25">
      <c r="A35" s="29">
        <v>44409</v>
      </c>
      <c r="B35" s="41">
        <v>8201</v>
      </c>
      <c r="C35" s="41">
        <v>8284369</v>
      </c>
      <c r="D35" s="41">
        <v>740</v>
      </c>
      <c r="E35" s="41">
        <v>1134564</v>
      </c>
      <c r="F35" s="41">
        <v>60</v>
      </c>
      <c r="G35" s="41">
        <v>1212830</v>
      </c>
      <c r="H35" s="77"/>
      <c r="I35" s="77"/>
      <c r="J35" s="42">
        <f t="shared" si="36"/>
        <v>9001</v>
      </c>
      <c r="K35" s="42">
        <f t="shared" si="37"/>
        <v>10631763</v>
      </c>
      <c r="L35" s="43" t="s">
        <v>17</v>
      </c>
      <c r="M35" s="30" t="s">
        <v>39</v>
      </c>
      <c r="N35" s="30" t="s">
        <v>40</v>
      </c>
      <c r="O35" s="27"/>
      <c r="P35" s="44">
        <f t="shared" si="38"/>
        <v>44409</v>
      </c>
      <c r="Q35" s="45">
        <v>9.7070000000000004E-2</v>
      </c>
      <c r="R35" s="43">
        <v>0.10725</v>
      </c>
      <c r="S35" s="46">
        <f t="shared" si="39"/>
        <v>-84334.876419999957</v>
      </c>
      <c r="T35" s="45">
        <v>8.4400000000000003E-2</v>
      </c>
      <c r="U35" s="43">
        <v>0.10725</v>
      </c>
      <c r="V35" s="47">
        <f t="shared" si="40"/>
        <v>-25924.787399999994</v>
      </c>
      <c r="W35" s="48">
        <v>8.9080000000000006E-2</v>
      </c>
      <c r="X35" s="43">
        <v>0.10725</v>
      </c>
      <c r="Y35" s="46">
        <f t="shared" si="41"/>
        <v>-22037.121099999989</v>
      </c>
      <c r="Z35" s="45"/>
      <c r="AA35" s="43"/>
      <c r="AB35" s="46">
        <f t="shared" si="42"/>
        <v>0</v>
      </c>
      <c r="AC35" s="49">
        <f t="shared" si="43"/>
        <v>-132296.78491999995</v>
      </c>
      <c r="AD35" s="50">
        <f t="shared" si="44"/>
        <v>1010.1657114985977</v>
      </c>
    </row>
    <row r="36" spans="1:30" s="31" customFormat="1" x14ac:dyDescent="0.25">
      <c r="A36" s="29">
        <v>44378</v>
      </c>
      <c r="B36" s="41">
        <v>8376</v>
      </c>
      <c r="C36" s="41">
        <v>7010599</v>
      </c>
      <c r="D36" s="41">
        <v>746</v>
      </c>
      <c r="E36" s="41">
        <v>1020823</v>
      </c>
      <c r="F36" s="41">
        <v>61</v>
      </c>
      <c r="G36" s="41">
        <v>1178743</v>
      </c>
      <c r="H36" s="77"/>
      <c r="I36" s="77"/>
      <c r="J36" s="42">
        <f t="shared" si="36"/>
        <v>9183</v>
      </c>
      <c r="K36" s="42">
        <f t="shared" si="37"/>
        <v>9210165</v>
      </c>
      <c r="L36" s="43" t="s">
        <v>17</v>
      </c>
      <c r="M36" s="30" t="s">
        <v>39</v>
      </c>
      <c r="N36" s="30" t="s">
        <v>40</v>
      </c>
      <c r="O36" s="27"/>
      <c r="P36" s="44">
        <f t="shared" si="38"/>
        <v>44378</v>
      </c>
      <c r="Q36" s="45">
        <v>9.7070000000000004E-2</v>
      </c>
      <c r="R36" s="43">
        <v>0.10725</v>
      </c>
      <c r="S36" s="46">
        <f t="shared" si="39"/>
        <v>-71367.897819999969</v>
      </c>
      <c r="T36" s="45">
        <v>8.4400000000000003E-2</v>
      </c>
      <c r="U36" s="43">
        <v>0.10725</v>
      </c>
      <c r="V36" s="47">
        <f t="shared" si="40"/>
        <v>-23325.805549999994</v>
      </c>
      <c r="W36" s="48">
        <v>8.7300000000000003E-2</v>
      </c>
      <c r="X36" s="43">
        <v>0.10725</v>
      </c>
      <c r="Y36" s="46">
        <f t="shared" si="41"/>
        <v>-23515.922849999995</v>
      </c>
      <c r="Z36" s="45"/>
      <c r="AA36" s="43"/>
      <c r="AB36" s="46">
        <f t="shared" si="42"/>
        <v>0</v>
      </c>
      <c r="AC36" s="49">
        <f t="shared" si="43"/>
        <v>-118209.62621999995</v>
      </c>
      <c r="AD36" s="50">
        <f t="shared" si="44"/>
        <v>836.9865090735434</v>
      </c>
    </row>
    <row r="37" spans="1:30" s="31" customFormat="1" x14ac:dyDescent="0.25">
      <c r="A37" s="29">
        <v>44348</v>
      </c>
      <c r="B37" s="41">
        <v>8545</v>
      </c>
      <c r="C37" s="41">
        <v>7262109</v>
      </c>
      <c r="D37" s="41">
        <v>755</v>
      </c>
      <c r="E37" s="41">
        <v>948802</v>
      </c>
      <c r="F37" s="41">
        <v>61</v>
      </c>
      <c r="G37" s="41">
        <v>1156461</v>
      </c>
      <c r="H37" s="77"/>
      <c r="I37" s="77"/>
      <c r="J37" s="42">
        <f t="shared" si="36"/>
        <v>9361</v>
      </c>
      <c r="K37" s="42">
        <f t="shared" si="37"/>
        <v>9367372</v>
      </c>
      <c r="L37" s="43" t="s">
        <v>17</v>
      </c>
      <c r="M37" s="30" t="s">
        <v>39</v>
      </c>
      <c r="N37" s="30" t="s">
        <v>40</v>
      </c>
      <c r="O37" s="27"/>
      <c r="P37" s="44">
        <f t="shared" si="38"/>
        <v>44348</v>
      </c>
      <c r="Q37" s="45">
        <v>9.7070000000000004E-2</v>
      </c>
      <c r="R37" s="43">
        <v>0.10725</v>
      </c>
      <c r="S37" s="46">
        <f t="shared" si="39"/>
        <v>-73928.269619999963</v>
      </c>
      <c r="T37" s="45">
        <v>8.4400000000000003E-2</v>
      </c>
      <c r="U37" s="43">
        <v>0.10725</v>
      </c>
      <c r="V37" s="47">
        <f t="shared" si="40"/>
        <v>-21680.125699999997</v>
      </c>
      <c r="W37" s="48">
        <v>8.7300000000000003E-2</v>
      </c>
      <c r="X37" s="43">
        <v>0.10725</v>
      </c>
      <c r="Y37" s="46">
        <f t="shared" si="41"/>
        <v>-23071.396949999995</v>
      </c>
      <c r="Z37" s="45"/>
      <c r="AA37" s="43"/>
      <c r="AB37" s="46">
        <f t="shared" si="42"/>
        <v>0</v>
      </c>
      <c r="AC37" s="49">
        <f t="shared" si="43"/>
        <v>-118679.79226999995</v>
      </c>
      <c r="AD37" s="50">
        <f t="shared" si="44"/>
        <v>849.86647162083091</v>
      </c>
    </row>
    <row r="38" spans="1:30" s="31" customFormat="1" x14ac:dyDescent="0.25">
      <c r="A38" s="29">
        <v>44317</v>
      </c>
      <c r="B38" s="41">
        <v>8669</v>
      </c>
      <c r="C38" s="41">
        <v>5653950</v>
      </c>
      <c r="D38" s="41">
        <v>767</v>
      </c>
      <c r="E38" s="41">
        <v>787184</v>
      </c>
      <c r="F38" s="41">
        <v>61</v>
      </c>
      <c r="G38" s="41">
        <v>983166</v>
      </c>
      <c r="H38" s="77"/>
      <c r="I38" s="77"/>
      <c r="J38" s="42">
        <f t="shared" si="36"/>
        <v>9497</v>
      </c>
      <c r="K38" s="42">
        <f t="shared" si="37"/>
        <v>7424300</v>
      </c>
      <c r="L38" s="43" t="s">
        <v>17</v>
      </c>
      <c r="M38" s="30" t="s">
        <v>39</v>
      </c>
      <c r="N38" s="30" t="s">
        <v>40</v>
      </c>
      <c r="O38" s="27"/>
      <c r="P38" s="44">
        <f t="shared" si="38"/>
        <v>44317</v>
      </c>
      <c r="Q38" s="45">
        <v>9.7070000000000004E-2</v>
      </c>
      <c r="R38" s="43">
        <v>0.10725</v>
      </c>
      <c r="S38" s="46">
        <f t="shared" si="39"/>
        <v>-57557.210999999967</v>
      </c>
      <c r="T38" s="45">
        <v>8.4400000000000003E-2</v>
      </c>
      <c r="U38" s="43">
        <v>0.10725</v>
      </c>
      <c r="V38" s="47">
        <f t="shared" si="40"/>
        <v>-17987.154399999996</v>
      </c>
      <c r="W38" s="48">
        <v>8.7300000000000003E-2</v>
      </c>
      <c r="X38" s="43">
        <v>0.10725</v>
      </c>
      <c r="Y38" s="46">
        <f t="shared" si="41"/>
        <v>-19614.161699999997</v>
      </c>
      <c r="Z38" s="45"/>
      <c r="AA38" s="43"/>
      <c r="AB38" s="46">
        <f t="shared" si="42"/>
        <v>0</v>
      </c>
      <c r="AC38" s="49">
        <f t="shared" si="43"/>
        <v>-95158.527099999963</v>
      </c>
      <c r="AD38" s="50">
        <f t="shared" si="44"/>
        <v>652.20325297035413</v>
      </c>
    </row>
    <row r="39" spans="1:30" s="31" customFormat="1" x14ac:dyDescent="0.25">
      <c r="A39" s="29">
        <v>44287</v>
      </c>
      <c r="B39" s="41">
        <v>8769</v>
      </c>
      <c r="C39" s="41">
        <v>4253410</v>
      </c>
      <c r="D39" s="41">
        <v>773</v>
      </c>
      <c r="E39" s="41">
        <v>701872</v>
      </c>
      <c r="F39" s="41">
        <v>62</v>
      </c>
      <c r="G39" s="41">
        <v>939592</v>
      </c>
      <c r="H39" s="77"/>
      <c r="I39" s="77"/>
      <c r="J39" s="42">
        <f t="shared" si="36"/>
        <v>9604</v>
      </c>
      <c r="K39" s="42">
        <f t="shared" si="37"/>
        <v>5894874</v>
      </c>
      <c r="L39" s="43" t="s">
        <v>17</v>
      </c>
      <c r="M39" s="30" t="s">
        <v>39</v>
      </c>
      <c r="N39" s="30" t="s">
        <v>40</v>
      </c>
      <c r="O39" s="27"/>
      <c r="P39" s="44">
        <f t="shared" si="38"/>
        <v>44287</v>
      </c>
      <c r="Q39" s="45">
        <v>0.12388</v>
      </c>
      <c r="R39" s="43">
        <v>0.10725</v>
      </c>
      <c r="S39" s="46">
        <f t="shared" si="39"/>
        <v>70734.208300000028</v>
      </c>
      <c r="T39" s="45">
        <v>0.10763</v>
      </c>
      <c r="U39" s="43">
        <v>0.10725</v>
      </c>
      <c r="V39" s="47">
        <f t="shared" si="40"/>
        <v>266.71136000000376</v>
      </c>
      <c r="W39" s="48">
        <v>0.10238999999999999</v>
      </c>
      <c r="X39" s="43">
        <v>0.10725</v>
      </c>
      <c r="Y39" s="46">
        <f t="shared" si="41"/>
        <v>-4566.4171200000028</v>
      </c>
      <c r="Z39" s="45"/>
      <c r="AA39" s="43"/>
      <c r="AB39" s="46">
        <f t="shared" si="42"/>
        <v>0</v>
      </c>
      <c r="AC39" s="49">
        <f t="shared" si="43"/>
        <v>66434.50254000003</v>
      </c>
      <c r="AD39" s="50">
        <f t="shared" si="44"/>
        <v>485.05074694948115</v>
      </c>
    </row>
    <row r="40" spans="1:30" s="31" customFormat="1" x14ac:dyDescent="0.25">
      <c r="A40" s="29">
        <v>44256</v>
      </c>
      <c r="B40" s="41">
        <v>8884</v>
      </c>
      <c r="C40" s="41">
        <v>4862076</v>
      </c>
      <c r="D40" s="41">
        <v>785</v>
      </c>
      <c r="E40" s="41">
        <v>827730</v>
      </c>
      <c r="F40" s="41">
        <v>64</v>
      </c>
      <c r="G40" s="41">
        <v>1720985</v>
      </c>
      <c r="H40" s="77"/>
      <c r="I40" s="77"/>
      <c r="J40" s="42">
        <f t="shared" ref="J40:J42" si="45">B40+D40+F40+H40</f>
        <v>9733</v>
      </c>
      <c r="K40" s="42">
        <f t="shared" ref="K40:K42" si="46">C40+E40+G40+I40</f>
        <v>7410791</v>
      </c>
      <c r="L40" s="43" t="s">
        <v>17</v>
      </c>
      <c r="M40" s="30" t="s">
        <v>39</v>
      </c>
      <c r="N40" s="30" t="s">
        <v>40</v>
      </c>
      <c r="O40" s="27"/>
      <c r="P40" s="44">
        <f t="shared" si="38"/>
        <v>44256</v>
      </c>
      <c r="Q40" s="63">
        <v>0.12388</v>
      </c>
      <c r="R40" s="43">
        <v>0.10725</v>
      </c>
      <c r="S40" s="46">
        <f t="shared" si="39"/>
        <v>80856.323880000025</v>
      </c>
      <c r="T40" s="45">
        <v>0.10763</v>
      </c>
      <c r="U40" s="64">
        <v>0.10725</v>
      </c>
      <c r="V40" s="47">
        <f t="shared" si="40"/>
        <v>314.53740000000442</v>
      </c>
      <c r="W40" s="48">
        <v>0.10238999999999999</v>
      </c>
      <c r="X40" s="64">
        <v>0.10725</v>
      </c>
      <c r="Y40" s="46">
        <f t="shared" si="41"/>
        <v>-8363.9871000000057</v>
      </c>
      <c r="Z40" s="45"/>
      <c r="AA40" s="43"/>
      <c r="AB40" s="46">
        <f t="shared" si="42"/>
        <v>0</v>
      </c>
      <c r="AC40" s="49">
        <f t="shared" si="43"/>
        <v>72806.874180000013</v>
      </c>
      <c r="AD40" s="50">
        <f t="shared" si="44"/>
        <v>547.28455650607839</v>
      </c>
    </row>
    <row r="41" spans="1:30" s="31" customFormat="1" x14ac:dyDescent="0.25">
      <c r="A41" s="29">
        <v>44228</v>
      </c>
      <c r="B41" s="41">
        <v>8521</v>
      </c>
      <c r="C41" s="41">
        <v>6140308</v>
      </c>
      <c r="D41" s="41">
        <v>783</v>
      </c>
      <c r="E41" s="41">
        <v>943878</v>
      </c>
      <c r="F41" s="41">
        <v>62</v>
      </c>
      <c r="G41" s="41">
        <v>1037847</v>
      </c>
      <c r="H41" s="77"/>
      <c r="I41" s="77"/>
      <c r="J41" s="42">
        <f t="shared" si="45"/>
        <v>9366</v>
      </c>
      <c r="K41" s="42">
        <f t="shared" si="46"/>
        <v>8122033</v>
      </c>
      <c r="L41" s="43" t="s">
        <v>17</v>
      </c>
      <c r="M41" s="30" t="s">
        <v>39</v>
      </c>
      <c r="N41" s="30" t="s">
        <v>40</v>
      </c>
      <c r="O41" s="27"/>
      <c r="P41" s="44">
        <f t="shared" si="38"/>
        <v>44228</v>
      </c>
      <c r="Q41" s="63">
        <v>0.12388</v>
      </c>
      <c r="R41" s="43">
        <v>0.10725</v>
      </c>
      <c r="S41" s="46">
        <f t="shared" si="39"/>
        <v>102113.32204000004</v>
      </c>
      <c r="T41" s="45">
        <v>0.10763</v>
      </c>
      <c r="U41" s="64">
        <v>0.10725</v>
      </c>
      <c r="V41" s="47">
        <f t="shared" si="40"/>
        <v>358.67364000000504</v>
      </c>
      <c r="W41" s="48">
        <v>0.10238999999999999</v>
      </c>
      <c r="X41" s="64">
        <v>0.10725</v>
      </c>
      <c r="Y41" s="46">
        <f t="shared" si="41"/>
        <v>-5043.9364200000036</v>
      </c>
      <c r="Z41" s="45"/>
      <c r="AA41" s="43"/>
      <c r="AB41" s="46">
        <f t="shared" si="42"/>
        <v>0</v>
      </c>
      <c r="AC41" s="49">
        <f t="shared" si="43"/>
        <v>97428.059260000053</v>
      </c>
      <c r="AD41" s="50">
        <f t="shared" si="44"/>
        <v>720.60884872667532</v>
      </c>
    </row>
    <row r="42" spans="1:30" s="31" customFormat="1" x14ac:dyDescent="0.25">
      <c r="A42" s="29">
        <v>44197</v>
      </c>
      <c r="B42" s="41">
        <v>8677</v>
      </c>
      <c r="C42" s="41">
        <v>5365575</v>
      </c>
      <c r="D42" s="41">
        <v>820</v>
      </c>
      <c r="E42" s="41">
        <v>931347</v>
      </c>
      <c r="F42" s="41">
        <v>66</v>
      </c>
      <c r="G42" s="41">
        <v>1034709</v>
      </c>
      <c r="H42" s="77"/>
      <c r="I42" s="77"/>
      <c r="J42" s="42">
        <f t="shared" si="45"/>
        <v>9563</v>
      </c>
      <c r="K42" s="42">
        <f t="shared" si="46"/>
        <v>7331631</v>
      </c>
      <c r="L42" s="43" t="s">
        <v>17</v>
      </c>
      <c r="M42" s="30" t="s">
        <v>39</v>
      </c>
      <c r="N42" s="30" t="s">
        <v>40</v>
      </c>
      <c r="O42" s="27"/>
      <c r="P42" s="44">
        <f t="shared" si="38"/>
        <v>44197</v>
      </c>
      <c r="Q42" s="63">
        <v>0.12388</v>
      </c>
      <c r="R42" s="43">
        <v>0.10725</v>
      </c>
      <c r="S42" s="46">
        <f t="shared" si="39"/>
        <v>89229.512250000029</v>
      </c>
      <c r="T42" s="45">
        <v>0.10763</v>
      </c>
      <c r="U42" s="64">
        <v>0.10725</v>
      </c>
      <c r="V42" s="47">
        <f t="shared" si="40"/>
        <v>353.91186000000499</v>
      </c>
      <c r="W42" s="48">
        <v>0.11305</v>
      </c>
      <c r="X42" s="64">
        <v>0.10725</v>
      </c>
      <c r="Y42" s="46">
        <f t="shared" si="41"/>
        <v>6001.3121999999994</v>
      </c>
      <c r="Z42" s="45"/>
      <c r="AA42" s="43"/>
      <c r="AB42" s="46">
        <f t="shared" si="42"/>
        <v>0</v>
      </c>
      <c r="AC42" s="49">
        <f t="shared" si="43"/>
        <v>95584.736310000037</v>
      </c>
      <c r="AD42" s="50">
        <f t="shared" si="44"/>
        <v>618.36752333755908</v>
      </c>
    </row>
    <row r="43" spans="1:30" s="31" customFormat="1" x14ac:dyDescent="0.25">
      <c r="A43" s="29">
        <v>44166</v>
      </c>
      <c r="B43" s="41">
        <v>8823</v>
      </c>
      <c r="C43" s="41">
        <v>6834138</v>
      </c>
      <c r="D43" s="41">
        <v>839</v>
      </c>
      <c r="E43" s="41">
        <v>992745</v>
      </c>
      <c r="F43" s="41">
        <v>68</v>
      </c>
      <c r="G43" s="41">
        <v>1106469</v>
      </c>
      <c r="H43" s="77"/>
      <c r="I43" s="77"/>
      <c r="J43" s="42">
        <f t="shared" ref="J43:K44" si="47">B43+D43+F43+H43</f>
        <v>9730</v>
      </c>
      <c r="K43" s="42">
        <f t="shared" si="47"/>
        <v>8933352</v>
      </c>
      <c r="L43" s="43" t="s">
        <v>17</v>
      </c>
      <c r="M43" s="30" t="s">
        <v>39</v>
      </c>
      <c r="N43" s="30" t="s">
        <v>40</v>
      </c>
      <c r="O43" s="27"/>
      <c r="P43" s="44">
        <f t="shared" ref="P43:P45" si="48">A43</f>
        <v>44166</v>
      </c>
      <c r="Q43" s="45">
        <v>0.12388</v>
      </c>
      <c r="R43" s="43">
        <v>0.10725</v>
      </c>
      <c r="S43" s="46">
        <f t="shared" ref="S43:S44" si="49">(Q43-R43)*C43</f>
        <v>113651.71494000003</v>
      </c>
      <c r="T43" s="45">
        <v>0.10763</v>
      </c>
      <c r="U43" s="43">
        <v>0.10725</v>
      </c>
      <c r="V43" s="47">
        <f t="shared" ref="V43:V44" si="50">(T43-U43)*E43</f>
        <v>377.24310000000531</v>
      </c>
      <c r="W43" s="48">
        <v>0.11305</v>
      </c>
      <c r="X43" s="43">
        <v>0.10725</v>
      </c>
      <c r="Y43" s="46">
        <f t="shared" ref="Y43:Y44" si="51">(W43-X43)*G43</f>
        <v>6417.5201999999999</v>
      </c>
      <c r="Z43" s="45"/>
      <c r="AA43" s="43"/>
      <c r="AB43" s="46">
        <f t="shared" ref="AB43:AB44" si="52">(Z43-AA43)*I43</f>
        <v>0</v>
      </c>
      <c r="AC43" s="49">
        <f>AB43+Y43+S43+V43</f>
        <v>120446.47824000004</v>
      </c>
      <c r="AD43" s="50">
        <f t="shared" si="44"/>
        <v>774.58211492689566</v>
      </c>
    </row>
    <row r="44" spans="1:30" s="31" customFormat="1" x14ac:dyDescent="0.25">
      <c r="A44" s="29">
        <v>44136</v>
      </c>
      <c r="B44" s="41">
        <v>9079</v>
      </c>
      <c r="C44" s="41">
        <v>6001447</v>
      </c>
      <c r="D44" s="41">
        <v>877</v>
      </c>
      <c r="E44" s="41">
        <v>926455</v>
      </c>
      <c r="F44" s="41">
        <v>73</v>
      </c>
      <c r="G44" s="41">
        <v>1181574</v>
      </c>
      <c r="H44" s="77"/>
      <c r="I44" s="77"/>
      <c r="J44" s="42">
        <f t="shared" si="47"/>
        <v>10029</v>
      </c>
      <c r="K44" s="42">
        <f t="shared" si="47"/>
        <v>8109476</v>
      </c>
      <c r="L44" s="43" t="s">
        <v>17</v>
      </c>
      <c r="M44" s="30" t="s">
        <v>39</v>
      </c>
      <c r="N44" s="30" t="s">
        <v>40</v>
      </c>
      <c r="O44" s="27"/>
      <c r="P44" s="44">
        <f t="shared" si="48"/>
        <v>44136</v>
      </c>
      <c r="Q44" s="45">
        <v>0.12388</v>
      </c>
      <c r="R44" s="43">
        <v>0.10725</v>
      </c>
      <c r="S44" s="46">
        <f t="shared" si="49"/>
        <v>99804.063610000041</v>
      </c>
      <c r="T44" s="45">
        <v>0.10763</v>
      </c>
      <c r="U44" s="43">
        <v>0.10725</v>
      </c>
      <c r="V44" s="47">
        <f t="shared" si="50"/>
        <v>352.05290000000497</v>
      </c>
      <c r="W44" s="48">
        <v>0.11305</v>
      </c>
      <c r="X44" s="43">
        <v>0.10725</v>
      </c>
      <c r="Y44" s="46">
        <f t="shared" si="51"/>
        <v>6853.1291999999994</v>
      </c>
      <c r="Z44" s="45"/>
      <c r="AA44" s="43"/>
      <c r="AB44" s="46">
        <f t="shared" si="52"/>
        <v>0</v>
      </c>
      <c r="AC44" s="49">
        <f t="shared" ref="AC44" si="53">AB44+Y44+S44+V44</f>
        <v>107009.24571000005</v>
      </c>
      <c r="AD44" s="50">
        <f t="shared" si="44"/>
        <v>661.02511289789629</v>
      </c>
    </row>
    <row r="45" spans="1:30" s="31" customFormat="1" x14ac:dyDescent="0.25">
      <c r="A45" s="32">
        <v>44105</v>
      </c>
      <c r="B45" s="51"/>
      <c r="C45" s="51"/>
      <c r="D45" s="51"/>
      <c r="E45" s="51"/>
      <c r="F45" s="51"/>
      <c r="G45" s="51"/>
      <c r="H45" s="51"/>
      <c r="I45" s="51"/>
      <c r="J45" s="51"/>
      <c r="K45" s="51"/>
      <c r="L45" s="52"/>
      <c r="M45" s="33"/>
      <c r="N45" s="33"/>
      <c r="O45" s="27"/>
      <c r="P45" s="32">
        <f t="shared" si="48"/>
        <v>44105</v>
      </c>
      <c r="Q45" s="51"/>
      <c r="R45" s="51"/>
      <c r="S45" s="51"/>
      <c r="T45" s="51"/>
      <c r="U45" s="51"/>
      <c r="V45" s="51"/>
      <c r="W45" s="51"/>
      <c r="X45" s="51"/>
      <c r="Y45" s="51"/>
      <c r="Z45" s="51"/>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49</v>
      </c>
      <c r="B47" s="66">
        <f t="shared" ref="B47:I47" si="54">IFERROR(AVERAGE(B7:B45),0)</f>
        <v>8679.0625</v>
      </c>
      <c r="C47" s="66">
        <f t="shared" si="54"/>
        <v>5842974.0625</v>
      </c>
      <c r="D47" s="66">
        <f t="shared" si="54"/>
        <v>794.28125</v>
      </c>
      <c r="E47" s="66">
        <f t="shared" si="54"/>
        <v>902377.8125</v>
      </c>
      <c r="F47" s="66">
        <f t="shared" si="54"/>
        <v>66.25</v>
      </c>
      <c r="G47" s="66">
        <f>IFERROR(AVERAGE(G7:G45),0)</f>
        <v>1398092.375</v>
      </c>
      <c r="H47" s="66">
        <f t="shared" si="54"/>
        <v>0</v>
      </c>
      <c r="I47" s="66">
        <f t="shared" si="54"/>
        <v>0</v>
      </c>
      <c r="J47" s="66">
        <f>B47+D47+F47</f>
        <v>9539.59375</v>
      </c>
      <c r="K47" s="66">
        <f>C47+E47+G47</f>
        <v>8143444.25</v>
      </c>
      <c r="L47" s="67"/>
      <c r="M47" s="67"/>
      <c r="N47" s="68"/>
      <c r="O47" s="27"/>
      <c r="P47" s="69" t="s">
        <v>6</v>
      </c>
      <c r="Q47" s="70"/>
      <c r="R47" s="71"/>
      <c r="S47" s="72">
        <f>SUM(S7:S46)</f>
        <v>9901273.0334800035</v>
      </c>
      <c r="T47" s="73"/>
      <c r="U47" s="67"/>
      <c r="V47" s="72">
        <f>SUM(V7:V46)</f>
        <v>1245545.6099400003</v>
      </c>
      <c r="W47" s="74"/>
      <c r="X47" s="67"/>
      <c r="Y47" s="72">
        <f>SUM(Y7:Y46)</f>
        <v>2405596.2092799996</v>
      </c>
      <c r="Z47" s="75"/>
      <c r="AA47" s="76"/>
      <c r="AB47" s="72">
        <f>SUM(AB7:AB46)</f>
        <v>0</v>
      </c>
      <c r="AC47" s="72">
        <f>SUM(AC7:AC46)</f>
        <v>13552414.852700002</v>
      </c>
      <c r="AD47" s="76">
        <f>IFERROR(C47/B47,0)</f>
        <v>673.22640694199401</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17.140625" bestFit="1"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64</v>
      </c>
      <c r="B1" s="125"/>
      <c r="C1" s="125"/>
      <c r="D1" s="125"/>
      <c r="E1" s="125"/>
      <c r="F1" s="125"/>
      <c r="G1" s="125"/>
      <c r="H1" s="125"/>
      <c r="I1" s="125"/>
      <c r="J1" s="125"/>
      <c r="K1" s="125"/>
      <c r="L1" s="125"/>
      <c r="M1" s="125"/>
      <c r="N1" s="125"/>
      <c r="O1" s="35"/>
      <c r="P1" s="125" t="str">
        <f>+A1</f>
        <v>TOWN OF FRANKLIN COMMUNITY CHOICE POWER SUPPLY PROGRAM (EVERSOURCE)</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55</v>
      </c>
      <c r="G6" s="26" t="s">
        <v>56</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hidden="1" x14ac:dyDescent="0.25">
      <c r="A7" s="29">
        <v>45261</v>
      </c>
      <c r="B7" s="41"/>
      <c r="C7" s="41"/>
      <c r="D7" s="41"/>
      <c r="E7" s="41"/>
      <c r="F7" s="41"/>
      <c r="G7" s="41"/>
      <c r="H7" s="78"/>
      <c r="I7" s="78"/>
      <c r="J7" s="42">
        <f t="shared" ref="J7:J18" si="0">B7+D7+F7+H7</f>
        <v>0</v>
      </c>
      <c r="K7" s="42">
        <f t="shared" ref="K7:K18" si="1">C7+E7+G7+I7</f>
        <v>0</v>
      </c>
      <c r="L7" s="43"/>
      <c r="M7" s="30"/>
      <c r="N7" s="30"/>
      <c r="O7" s="27"/>
      <c r="P7" s="44">
        <f t="shared" ref="P7:P18" si="2">A7</f>
        <v>45261</v>
      </c>
      <c r="Q7" s="45">
        <v>0.16078000000000001</v>
      </c>
      <c r="R7" s="43">
        <v>0.15106</v>
      </c>
      <c r="S7" s="46">
        <f t="shared" ref="S7:S18" si="3">(Q7-R7)*C7</f>
        <v>0</v>
      </c>
      <c r="T7" s="63">
        <v>0.15898999999999999</v>
      </c>
      <c r="U7" s="43">
        <v>0.15106</v>
      </c>
      <c r="V7" s="47">
        <f t="shared" ref="V7:V18" si="4">(T7-U7)*E7</f>
        <v>0</v>
      </c>
      <c r="W7" s="48">
        <v>0</v>
      </c>
      <c r="X7" s="43">
        <v>0.15106</v>
      </c>
      <c r="Y7" s="46">
        <f t="shared" ref="Y7:Y18" si="5">(W7-X7)*G7</f>
        <v>0</v>
      </c>
      <c r="Z7" s="63">
        <v>0.15898999999999999</v>
      </c>
      <c r="AA7" s="43">
        <v>0.15106</v>
      </c>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8"/>
      <c r="I8" s="78"/>
      <c r="J8" s="42">
        <f t="shared" si="0"/>
        <v>0</v>
      </c>
      <c r="K8" s="42">
        <f t="shared" si="1"/>
        <v>0</v>
      </c>
      <c r="L8" s="43"/>
      <c r="M8" s="30"/>
      <c r="N8" s="30"/>
      <c r="O8" s="27"/>
      <c r="P8" s="44">
        <f t="shared" si="2"/>
        <v>45231</v>
      </c>
      <c r="Q8" s="45">
        <v>0.16078000000000001</v>
      </c>
      <c r="R8" s="43">
        <v>0.15106</v>
      </c>
      <c r="S8" s="46">
        <f t="shared" si="3"/>
        <v>0</v>
      </c>
      <c r="T8" s="63">
        <v>0.15898999999999999</v>
      </c>
      <c r="U8" s="43">
        <v>0.15106</v>
      </c>
      <c r="V8" s="47">
        <f t="shared" si="4"/>
        <v>0</v>
      </c>
      <c r="W8" s="48">
        <v>0</v>
      </c>
      <c r="X8" s="43">
        <v>0.15106</v>
      </c>
      <c r="Y8" s="46">
        <f t="shared" si="5"/>
        <v>0</v>
      </c>
      <c r="Z8" s="63">
        <v>0.15898999999999999</v>
      </c>
      <c r="AA8" s="43">
        <v>0.15106</v>
      </c>
      <c r="AB8" s="46">
        <f t="shared" si="6"/>
        <v>0</v>
      </c>
      <c r="AC8" s="49">
        <f t="shared" si="7"/>
        <v>0</v>
      </c>
      <c r="AD8" s="50">
        <f t="shared" si="8"/>
        <v>0</v>
      </c>
    </row>
    <row r="9" spans="1:51" s="31" customFormat="1" hidden="1" x14ac:dyDescent="0.25">
      <c r="A9" s="29">
        <v>45200</v>
      </c>
      <c r="B9" s="41"/>
      <c r="C9" s="41"/>
      <c r="D9" s="41"/>
      <c r="E9" s="41"/>
      <c r="F9" s="41"/>
      <c r="G9" s="41"/>
      <c r="H9" s="78"/>
      <c r="I9" s="78"/>
      <c r="J9" s="42">
        <f t="shared" si="0"/>
        <v>0</v>
      </c>
      <c r="K9" s="42">
        <f t="shared" si="1"/>
        <v>0</v>
      </c>
      <c r="L9" s="43" t="s">
        <v>17</v>
      </c>
      <c r="M9" s="30" t="s">
        <v>39</v>
      </c>
      <c r="N9" s="30" t="s">
        <v>40</v>
      </c>
      <c r="O9" s="27"/>
      <c r="P9" s="44">
        <f t="shared" si="2"/>
        <v>45200</v>
      </c>
      <c r="Q9" s="45">
        <v>0.16078000000000001</v>
      </c>
      <c r="R9" s="43">
        <v>0.10725</v>
      </c>
      <c r="S9" s="46">
        <f t="shared" si="3"/>
        <v>0</v>
      </c>
      <c r="T9" s="63">
        <v>0.15898999999999999</v>
      </c>
      <c r="U9" s="43">
        <v>0.10725</v>
      </c>
      <c r="V9" s="47">
        <f t="shared" si="4"/>
        <v>0</v>
      </c>
      <c r="W9" s="48">
        <v>0</v>
      </c>
      <c r="X9" s="43">
        <v>0.10725</v>
      </c>
      <c r="Y9" s="46">
        <f t="shared" si="5"/>
        <v>0</v>
      </c>
      <c r="Z9" s="63">
        <v>0.15898999999999999</v>
      </c>
      <c r="AA9" s="43">
        <v>0.10725</v>
      </c>
      <c r="AB9" s="46">
        <f t="shared" si="6"/>
        <v>0</v>
      </c>
      <c r="AC9" s="49">
        <f t="shared" si="7"/>
        <v>0</v>
      </c>
      <c r="AD9" s="50">
        <f t="shared" si="8"/>
        <v>0</v>
      </c>
    </row>
    <row r="10" spans="1:51" s="31" customFormat="1" hidden="1" x14ac:dyDescent="0.25">
      <c r="A10" s="29">
        <v>45170</v>
      </c>
      <c r="B10" s="41"/>
      <c r="C10" s="41"/>
      <c r="D10" s="41"/>
      <c r="E10" s="41"/>
      <c r="F10" s="41"/>
      <c r="G10" s="41"/>
      <c r="H10" s="78"/>
      <c r="I10" s="78"/>
      <c r="J10" s="42">
        <f t="shared" si="0"/>
        <v>0</v>
      </c>
      <c r="K10" s="42">
        <f t="shared" si="1"/>
        <v>0</v>
      </c>
      <c r="L10" s="43" t="s">
        <v>17</v>
      </c>
      <c r="M10" s="30" t="s">
        <v>39</v>
      </c>
      <c r="N10" s="30" t="s">
        <v>40</v>
      </c>
      <c r="O10" s="27"/>
      <c r="P10" s="44">
        <f t="shared" si="2"/>
        <v>45170</v>
      </c>
      <c r="Q10" s="45">
        <v>0.16078000000000001</v>
      </c>
      <c r="R10" s="43">
        <v>0.10725</v>
      </c>
      <c r="S10" s="46">
        <f t="shared" si="3"/>
        <v>0</v>
      </c>
      <c r="T10" s="63">
        <v>0.15898999999999999</v>
      </c>
      <c r="U10" s="43">
        <v>0.10725</v>
      </c>
      <c r="V10" s="47">
        <f t="shared" si="4"/>
        <v>0</v>
      </c>
      <c r="W10" s="48">
        <v>0.14119999999999999</v>
      </c>
      <c r="X10" s="43">
        <v>0.10725</v>
      </c>
      <c r="Y10" s="46">
        <f t="shared" si="5"/>
        <v>0</v>
      </c>
      <c r="Z10" s="63">
        <v>0.15898999999999999</v>
      </c>
      <c r="AA10" s="43">
        <v>0.10725</v>
      </c>
      <c r="AB10" s="46">
        <f t="shared" si="6"/>
        <v>0</v>
      </c>
      <c r="AC10" s="49">
        <f t="shared" si="7"/>
        <v>0</v>
      </c>
      <c r="AD10" s="50">
        <f t="shared" si="8"/>
        <v>0</v>
      </c>
    </row>
    <row r="11" spans="1:51" s="31" customFormat="1" hidden="1" x14ac:dyDescent="0.25">
      <c r="A11" s="29">
        <v>45139</v>
      </c>
      <c r="B11" s="41"/>
      <c r="C11" s="41"/>
      <c r="D11" s="41"/>
      <c r="E11" s="41"/>
      <c r="F11" s="41"/>
      <c r="G11" s="41"/>
      <c r="H11" s="78"/>
      <c r="I11" s="78"/>
      <c r="J11" s="42">
        <f t="shared" si="0"/>
        <v>0</v>
      </c>
      <c r="K11" s="42">
        <f t="shared" si="1"/>
        <v>0</v>
      </c>
      <c r="L11" s="43" t="s">
        <v>17</v>
      </c>
      <c r="M11" s="30" t="s">
        <v>39</v>
      </c>
      <c r="N11" s="30" t="s">
        <v>40</v>
      </c>
      <c r="O11" s="27"/>
      <c r="P11" s="44">
        <f t="shared" si="2"/>
        <v>45139</v>
      </c>
      <c r="Q11" s="45">
        <v>0.16078000000000001</v>
      </c>
      <c r="R11" s="43">
        <v>0.10725</v>
      </c>
      <c r="S11" s="46">
        <f t="shared" si="3"/>
        <v>0</v>
      </c>
      <c r="T11" s="63">
        <v>0.15898999999999999</v>
      </c>
      <c r="U11" s="43">
        <v>0.10725</v>
      </c>
      <c r="V11" s="47">
        <f t="shared" si="4"/>
        <v>0</v>
      </c>
      <c r="W11" s="48">
        <v>0.14119999999999999</v>
      </c>
      <c r="X11" s="43">
        <v>0.10725</v>
      </c>
      <c r="Y11" s="46">
        <f t="shared" si="5"/>
        <v>0</v>
      </c>
      <c r="Z11" s="63">
        <v>0.15898999999999999</v>
      </c>
      <c r="AA11" s="43">
        <v>0.10725</v>
      </c>
      <c r="AB11" s="46">
        <f t="shared" si="6"/>
        <v>0</v>
      </c>
      <c r="AC11" s="49">
        <f t="shared" si="7"/>
        <v>0</v>
      </c>
      <c r="AD11" s="50">
        <f t="shared" si="8"/>
        <v>0</v>
      </c>
    </row>
    <row r="12" spans="1:51" s="31" customFormat="1" hidden="1" x14ac:dyDescent="0.25">
      <c r="A12" s="29">
        <v>45108</v>
      </c>
      <c r="B12" s="41"/>
      <c r="C12" s="41"/>
      <c r="D12" s="41"/>
      <c r="E12" s="41"/>
      <c r="F12" s="41"/>
      <c r="G12" s="41"/>
      <c r="H12" s="78"/>
      <c r="I12" s="78"/>
      <c r="J12" s="42">
        <f t="shared" si="0"/>
        <v>0</v>
      </c>
      <c r="K12" s="42">
        <f t="shared" si="1"/>
        <v>0</v>
      </c>
      <c r="L12" s="43" t="s">
        <v>17</v>
      </c>
      <c r="M12" s="30" t="s">
        <v>39</v>
      </c>
      <c r="N12" s="30" t="s">
        <v>40</v>
      </c>
      <c r="O12" s="27"/>
      <c r="P12" s="44">
        <f t="shared" si="2"/>
        <v>45108</v>
      </c>
      <c r="Q12" s="45">
        <v>0.16078000000000001</v>
      </c>
      <c r="R12" s="43">
        <v>0.10725</v>
      </c>
      <c r="S12" s="46">
        <f t="shared" si="3"/>
        <v>0</v>
      </c>
      <c r="T12" s="63">
        <v>0.15898999999999999</v>
      </c>
      <c r="U12" s="43">
        <v>0.10725</v>
      </c>
      <c r="V12" s="47">
        <f t="shared" si="4"/>
        <v>0</v>
      </c>
      <c r="W12" s="48">
        <v>0.14119999999999999</v>
      </c>
      <c r="X12" s="43">
        <v>0.10725</v>
      </c>
      <c r="Y12" s="46">
        <f t="shared" si="5"/>
        <v>0</v>
      </c>
      <c r="Z12" s="63">
        <v>0.15898999999999999</v>
      </c>
      <c r="AA12" s="43">
        <v>0.10725</v>
      </c>
      <c r="AB12" s="46">
        <f t="shared" si="6"/>
        <v>0</v>
      </c>
      <c r="AC12" s="49">
        <f t="shared" si="7"/>
        <v>0</v>
      </c>
      <c r="AD12" s="50">
        <f t="shared" si="8"/>
        <v>0</v>
      </c>
    </row>
    <row r="13" spans="1:51" s="31" customFormat="1" x14ac:dyDescent="0.25">
      <c r="A13" s="29">
        <v>45078</v>
      </c>
      <c r="B13" s="41">
        <v>22</v>
      </c>
      <c r="C13" s="41">
        <v>25680</v>
      </c>
      <c r="D13" s="41">
        <v>1</v>
      </c>
      <c r="E13" s="41">
        <v>760</v>
      </c>
      <c r="F13" s="41">
        <v>1</v>
      </c>
      <c r="G13" s="41">
        <v>11608</v>
      </c>
      <c r="H13" s="78">
        <v>1</v>
      </c>
      <c r="I13" s="78">
        <v>89</v>
      </c>
      <c r="J13" s="42">
        <f t="shared" si="0"/>
        <v>25</v>
      </c>
      <c r="K13" s="42">
        <f t="shared" si="1"/>
        <v>38137</v>
      </c>
      <c r="L13" s="43" t="s">
        <v>17</v>
      </c>
      <c r="M13" s="30" t="s">
        <v>39</v>
      </c>
      <c r="N13" s="30" t="s">
        <v>40</v>
      </c>
      <c r="O13" s="27"/>
      <c r="P13" s="44">
        <f t="shared" si="2"/>
        <v>45078</v>
      </c>
      <c r="Q13" s="45">
        <v>0.25775999999999999</v>
      </c>
      <c r="R13" s="43">
        <v>0.10725</v>
      </c>
      <c r="S13" s="46">
        <f t="shared" si="3"/>
        <v>3865.0967999999993</v>
      </c>
      <c r="T13" s="63">
        <v>0.26175999999999999</v>
      </c>
      <c r="U13" s="43">
        <v>0.10725</v>
      </c>
      <c r="V13" s="47">
        <f t="shared" si="4"/>
        <v>117.42759999999998</v>
      </c>
      <c r="W13" s="48">
        <v>0.12365</v>
      </c>
      <c r="X13" s="43">
        <v>0.10725</v>
      </c>
      <c r="Y13" s="46">
        <f t="shared" si="5"/>
        <v>190.37119999999999</v>
      </c>
      <c r="Z13" s="63">
        <v>0.26175999999999999</v>
      </c>
      <c r="AA13" s="43">
        <v>0.10725</v>
      </c>
      <c r="AB13" s="46">
        <f t="shared" si="6"/>
        <v>13.751389999999999</v>
      </c>
      <c r="AC13" s="49">
        <f t="shared" si="7"/>
        <v>4186.6469899999993</v>
      </c>
      <c r="AD13" s="50">
        <f t="shared" si="8"/>
        <v>1167.2727272727273</v>
      </c>
    </row>
    <row r="14" spans="1:51" s="31" customFormat="1" x14ac:dyDescent="0.25">
      <c r="A14" s="29">
        <v>45047</v>
      </c>
      <c r="B14" s="41">
        <v>23</v>
      </c>
      <c r="C14" s="41">
        <v>17985</v>
      </c>
      <c r="D14" s="41">
        <v>1</v>
      </c>
      <c r="E14" s="41">
        <v>876</v>
      </c>
      <c r="F14" s="41">
        <v>1</v>
      </c>
      <c r="G14" s="41">
        <v>12042</v>
      </c>
      <c r="H14" s="78">
        <v>1</v>
      </c>
      <c r="I14" s="78">
        <v>99</v>
      </c>
      <c r="J14" s="42">
        <f t="shared" si="0"/>
        <v>26</v>
      </c>
      <c r="K14" s="42">
        <f t="shared" si="1"/>
        <v>31002</v>
      </c>
      <c r="L14" s="43" t="s">
        <v>17</v>
      </c>
      <c r="M14" s="30" t="s">
        <v>39</v>
      </c>
      <c r="N14" s="30" t="s">
        <v>40</v>
      </c>
      <c r="O14" s="27"/>
      <c r="P14" s="44">
        <f t="shared" si="2"/>
        <v>45047</v>
      </c>
      <c r="Q14" s="45">
        <v>0.25775999999999999</v>
      </c>
      <c r="R14" s="43">
        <v>0.10725</v>
      </c>
      <c r="S14" s="46">
        <f t="shared" si="3"/>
        <v>2706.9223499999994</v>
      </c>
      <c r="T14" s="63">
        <v>0.26175999999999999</v>
      </c>
      <c r="U14" s="43">
        <v>0.10725</v>
      </c>
      <c r="V14" s="47">
        <f t="shared" si="4"/>
        <v>135.35075999999998</v>
      </c>
      <c r="W14" s="48">
        <v>0.12365</v>
      </c>
      <c r="X14" s="43">
        <v>0.10725</v>
      </c>
      <c r="Y14" s="46">
        <f t="shared" si="5"/>
        <v>197.48879999999997</v>
      </c>
      <c r="Z14" s="63">
        <v>0.26175999999999999</v>
      </c>
      <c r="AA14" s="43">
        <v>0.10725</v>
      </c>
      <c r="AB14" s="46">
        <f t="shared" si="6"/>
        <v>15.296489999999999</v>
      </c>
      <c r="AC14" s="49">
        <f t="shared" si="7"/>
        <v>3055.058399999999</v>
      </c>
      <c r="AD14" s="50">
        <f t="shared" si="8"/>
        <v>781.95652173913038</v>
      </c>
    </row>
    <row r="15" spans="1:51" s="31" customFormat="1" x14ac:dyDescent="0.25">
      <c r="A15" s="29">
        <v>45017</v>
      </c>
      <c r="B15" s="41">
        <v>23</v>
      </c>
      <c r="C15" s="41">
        <v>15367</v>
      </c>
      <c r="D15" s="41">
        <v>1</v>
      </c>
      <c r="E15" s="41">
        <v>911</v>
      </c>
      <c r="F15" s="41">
        <v>1</v>
      </c>
      <c r="G15" s="41">
        <v>13470</v>
      </c>
      <c r="H15" s="78">
        <v>1</v>
      </c>
      <c r="I15" s="78">
        <v>108</v>
      </c>
      <c r="J15" s="42">
        <f t="shared" si="0"/>
        <v>26</v>
      </c>
      <c r="K15" s="42">
        <f t="shared" si="1"/>
        <v>29856</v>
      </c>
      <c r="L15" s="43" t="s">
        <v>17</v>
      </c>
      <c r="M15" s="30" t="s">
        <v>39</v>
      </c>
      <c r="N15" s="30" t="s">
        <v>40</v>
      </c>
      <c r="O15" s="27"/>
      <c r="P15" s="44">
        <f t="shared" si="2"/>
        <v>45017</v>
      </c>
      <c r="Q15" s="45">
        <v>0.25775999999999999</v>
      </c>
      <c r="R15" s="43">
        <v>0.10725</v>
      </c>
      <c r="S15" s="46">
        <f t="shared" si="3"/>
        <v>2312.8871699999995</v>
      </c>
      <c r="T15" s="63">
        <v>0.26175999999999999</v>
      </c>
      <c r="U15" s="43">
        <v>0.10725</v>
      </c>
      <c r="V15" s="47">
        <f t="shared" si="4"/>
        <v>140.75860999999998</v>
      </c>
      <c r="W15" s="48">
        <v>0.12365</v>
      </c>
      <c r="X15" s="43">
        <v>0.10725</v>
      </c>
      <c r="Y15" s="46">
        <f t="shared" si="5"/>
        <v>220.90799999999996</v>
      </c>
      <c r="Z15" s="63">
        <v>0.26175999999999999</v>
      </c>
      <c r="AA15" s="43">
        <v>0.10725</v>
      </c>
      <c r="AB15" s="46">
        <f t="shared" si="6"/>
        <v>16.687079999999998</v>
      </c>
      <c r="AC15" s="49">
        <f t="shared" si="7"/>
        <v>2691.2408599999994</v>
      </c>
      <c r="AD15" s="50">
        <f t="shared" si="8"/>
        <v>668.13043478260875</v>
      </c>
    </row>
    <row r="16" spans="1:51" s="31" customFormat="1" x14ac:dyDescent="0.25">
      <c r="A16" s="29">
        <v>44986</v>
      </c>
      <c r="B16" s="41">
        <v>23</v>
      </c>
      <c r="C16" s="41">
        <v>15469</v>
      </c>
      <c r="D16" s="41">
        <v>1</v>
      </c>
      <c r="E16" s="41">
        <v>984</v>
      </c>
      <c r="F16" s="41">
        <v>1</v>
      </c>
      <c r="G16" s="41">
        <v>14577</v>
      </c>
      <c r="H16" s="78">
        <v>1</v>
      </c>
      <c r="I16" s="78">
        <v>127</v>
      </c>
      <c r="J16" s="42">
        <f t="shared" si="0"/>
        <v>26</v>
      </c>
      <c r="K16" s="42">
        <f t="shared" si="1"/>
        <v>31157</v>
      </c>
      <c r="L16" s="43" t="s">
        <v>17</v>
      </c>
      <c r="M16" s="30" t="s">
        <v>39</v>
      </c>
      <c r="N16" s="30" t="s">
        <v>40</v>
      </c>
      <c r="O16" s="27"/>
      <c r="P16" s="44">
        <f t="shared" si="2"/>
        <v>44986</v>
      </c>
      <c r="Q16" s="45">
        <v>0.25775999999999999</v>
      </c>
      <c r="R16" s="43">
        <v>0.10725</v>
      </c>
      <c r="S16" s="46">
        <f t="shared" si="3"/>
        <v>2328.2391899999998</v>
      </c>
      <c r="T16" s="63">
        <v>0.26175999999999999</v>
      </c>
      <c r="U16" s="43">
        <v>0.10725</v>
      </c>
      <c r="V16" s="47">
        <f t="shared" si="4"/>
        <v>152.03783999999999</v>
      </c>
      <c r="W16" s="48">
        <v>0.40389999999999998</v>
      </c>
      <c r="X16" s="43">
        <v>0.10725</v>
      </c>
      <c r="Y16" s="46">
        <f t="shared" si="5"/>
        <v>4324.2670499999995</v>
      </c>
      <c r="Z16" s="63">
        <v>0.26175999999999999</v>
      </c>
      <c r="AA16" s="43">
        <v>0.10725</v>
      </c>
      <c r="AB16" s="46">
        <f t="shared" si="6"/>
        <v>19.622769999999999</v>
      </c>
      <c r="AC16" s="49">
        <f t="shared" si="7"/>
        <v>6824.1668499999987</v>
      </c>
      <c r="AD16" s="50">
        <f t="shared" si="8"/>
        <v>672.56521739130437</v>
      </c>
    </row>
    <row r="17" spans="1:30" s="31" customFormat="1" x14ac:dyDescent="0.25">
      <c r="A17" s="29">
        <v>44958</v>
      </c>
      <c r="B17" s="41">
        <v>23</v>
      </c>
      <c r="C17" s="41">
        <v>18376</v>
      </c>
      <c r="D17" s="41">
        <v>1</v>
      </c>
      <c r="E17" s="41">
        <v>996</v>
      </c>
      <c r="F17" s="41">
        <v>1</v>
      </c>
      <c r="G17" s="41">
        <v>10648</v>
      </c>
      <c r="H17" s="78">
        <v>1</v>
      </c>
      <c r="I17" s="78">
        <v>128</v>
      </c>
      <c r="J17" s="42">
        <f t="shared" si="0"/>
        <v>26</v>
      </c>
      <c r="K17" s="42">
        <f t="shared" si="1"/>
        <v>30148</v>
      </c>
      <c r="L17" s="43" t="s">
        <v>17</v>
      </c>
      <c r="M17" s="30" t="s">
        <v>39</v>
      </c>
      <c r="N17" s="30" t="s">
        <v>40</v>
      </c>
      <c r="O17" s="27"/>
      <c r="P17" s="44">
        <f t="shared" si="2"/>
        <v>44958</v>
      </c>
      <c r="Q17" s="45">
        <v>0.25775999999999999</v>
      </c>
      <c r="R17" s="43">
        <v>0.10725</v>
      </c>
      <c r="S17" s="46">
        <f t="shared" si="3"/>
        <v>2765.7717599999996</v>
      </c>
      <c r="T17" s="63">
        <v>0.26175999999999999</v>
      </c>
      <c r="U17" s="43">
        <v>0.10725</v>
      </c>
      <c r="V17" s="47">
        <f t="shared" si="4"/>
        <v>153.89195999999998</v>
      </c>
      <c r="W17" s="48">
        <v>0.40389999999999998</v>
      </c>
      <c r="X17" s="43">
        <v>0.10725</v>
      </c>
      <c r="Y17" s="46">
        <f t="shared" si="5"/>
        <v>3158.7291999999998</v>
      </c>
      <c r="Z17" s="63">
        <v>0.26175999999999999</v>
      </c>
      <c r="AA17" s="43">
        <v>0.10725</v>
      </c>
      <c r="AB17" s="46">
        <f t="shared" si="6"/>
        <v>19.777279999999998</v>
      </c>
      <c r="AC17" s="49">
        <f t="shared" si="7"/>
        <v>6098.1701999999996</v>
      </c>
      <c r="AD17" s="50">
        <f t="shared" si="8"/>
        <v>798.95652173913038</v>
      </c>
    </row>
    <row r="18" spans="1:30" s="31" customFormat="1" x14ac:dyDescent="0.25">
      <c r="A18" s="29">
        <v>44927</v>
      </c>
      <c r="B18" s="41">
        <v>23</v>
      </c>
      <c r="C18" s="41">
        <v>22453</v>
      </c>
      <c r="D18" s="41">
        <v>1</v>
      </c>
      <c r="E18" s="41">
        <v>1147</v>
      </c>
      <c r="F18" s="41">
        <v>1</v>
      </c>
      <c r="G18" s="41">
        <v>13356</v>
      </c>
      <c r="H18" s="78">
        <v>1</v>
      </c>
      <c r="I18" s="78">
        <v>153</v>
      </c>
      <c r="J18" s="42">
        <f t="shared" si="0"/>
        <v>26</v>
      </c>
      <c r="K18" s="42">
        <f t="shared" si="1"/>
        <v>37109</v>
      </c>
      <c r="L18" s="43" t="s">
        <v>17</v>
      </c>
      <c r="M18" s="30" t="s">
        <v>39</v>
      </c>
      <c r="N18" s="30" t="s">
        <v>40</v>
      </c>
      <c r="O18" s="27"/>
      <c r="P18" s="44">
        <f t="shared" si="2"/>
        <v>44927</v>
      </c>
      <c r="Q18" s="45">
        <v>0.25775999999999999</v>
      </c>
      <c r="R18" s="43">
        <v>0.10725</v>
      </c>
      <c r="S18" s="46">
        <f t="shared" si="3"/>
        <v>3379.4010299999995</v>
      </c>
      <c r="T18" s="63">
        <v>0.26175999999999999</v>
      </c>
      <c r="U18" s="43">
        <v>0.10725</v>
      </c>
      <c r="V18" s="47">
        <f t="shared" si="4"/>
        <v>177.22296999999998</v>
      </c>
      <c r="W18" s="48">
        <v>0.40389999999999998</v>
      </c>
      <c r="X18" s="43">
        <v>0.10725</v>
      </c>
      <c r="Y18" s="46">
        <f t="shared" si="5"/>
        <v>3962.0573999999997</v>
      </c>
      <c r="Z18" s="63">
        <v>0.26175999999999999</v>
      </c>
      <c r="AA18" s="43">
        <v>0.10725</v>
      </c>
      <c r="AB18" s="46">
        <f t="shared" si="6"/>
        <v>23.640029999999996</v>
      </c>
      <c r="AC18" s="49">
        <f t="shared" si="7"/>
        <v>7542.3214299999991</v>
      </c>
      <c r="AD18" s="50">
        <f t="shared" si="8"/>
        <v>976.21739130434787</v>
      </c>
    </row>
    <row r="19" spans="1:30" s="31" customFormat="1" x14ac:dyDescent="0.25">
      <c r="A19" s="29">
        <v>44896</v>
      </c>
      <c r="B19" s="41">
        <v>23</v>
      </c>
      <c r="C19" s="41">
        <v>20901</v>
      </c>
      <c r="D19" s="41">
        <v>2</v>
      </c>
      <c r="E19" s="41">
        <v>17202</v>
      </c>
      <c r="F19" s="78">
        <v>0</v>
      </c>
      <c r="G19" s="78">
        <v>0</v>
      </c>
      <c r="H19" s="78">
        <v>1</v>
      </c>
      <c r="I19" s="78">
        <v>157</v>
      </c>
      <c r="J19" s="42">
        <f t="shared" ref="J19" si="9">B19+D19+F19+H19</f>
        <v>26</v>
      </c>
      <c r="K19" s="42">
        <f t="shared" ref="K19" si="10">C19+E19+G19+I19</f>
        <v>38260</v>
      </c>
      <c r="L19" s="43" t="s">
        <v>17</v>
      </c>
      <c r="M19" s="30" t="s">
        <v>39</v>
      </c>
      <c r="N19" s="30" t="s">
        <v>40</v>
      </c>
      <c r="O19" s="27"/>
      <c r="P19" s="44">
        <f t="shared" ref="P19" si="11">A19</f>
        <v>44896</v>
      </c>
      <c r="Q19" s="45">
        <v>0.17871000000000001</v>
      </c>
      <c r="R19" s="43">
        <v>0.10725</v>
      </c>
      <c r="S19" s="46">
        <f t="shared" ref="S19" si="12">(Q19-R19)*C19</f>
        <v>1493.5854600000002</v>
      </c>
      <c r="T19" s="63">
        <v>0.17827000000000001</v>
      </c>
      <c r="U19" s="43">
        <v>0.10725</v>
      </c>
      <c r="V19" s="47">
        <f t="shared" ref="V19" si="13">(T19-U19)*E19</f>
        <v>1221.6860400000003</v>
      </c>
      <c r="W19" s="48"/>
      <c r="X19" s="43"/>
      <c r="Y19" s="46">
        <f t="shared" ref="Y19" si="14">(W19-X19)*G19</f>
        <v>0</v>
      </c>
      <c r="Z19" s="63">
        <v>0.17827000000000001</v>
      </c>
      <c r="AA19" s="43">
        <v>0.10725</v>
      </c>
      <c r="AB19" s="46">
        <f t="shared" ref="AB19" si="15">(Z19-AA19)*I19</f>
        <v>11.150140000000002</v>
      </c>
      <c r="AC19" s="49">
        <f t="shared" ref="AC19" si="16">AB19+Y19+S19+V19</f>
        <v>2726.4216400000005</v>
      </c>
      <c r="AD19" s="50">
        <f t="shared" ref="AD19" si="17">IFERROR(C19/B19,0)</f>
        <v>908.73913043478262</v>
      </c>
    </row>
    <row r="20" spans="1:30" s="31" customFormat="1" x14ac:dyDescent="0.25">
      <c r="A20" s="29">
        <v>44866</v>
      </c>
      <c r="B20" s="41">
        <v>23</v>
      </c>
      <c r="C20" s="41">
        <v>21465</v>
      </c>
      <c r="D20" s="41">
        <v>2</v>
      </c>
      <c r="E20" s="41">
        <v>11114</v>
      </c>
      <c r="F20" s="78">
        <v>0</v>
      </c>
      <c r="G20" s="78">
        <v>0</v>
      </c>
      <c r="H20" s="78">
        <v>1</v>
      </c>
      <c r="I20" s="78">
        <v>145</v>
      </c>
      <c r="J20" s="42">
        <f t="shared" ref="J20:J30" si="18">B20+D20+F20+H20</f>
        <v>26</v>
      </c>
      <c r="K20" s="42">
        <f t="shared" ref="K20:K30" si="19">C20+E20+G20+I20</f>
        <v>32724</v>
      </c>
      <c r="L20" s="43" t="s">
        <v>17</v>
      </c>
      <c r="M20" s="30" t="s">
        <v>39</v>
      </c>
      <c r="N20" s="30" t="s">
        <v>40</v>
      </c>
      <c r="O20" s="27"/>
      <c r="P20" s="44">
        <f t="shared" ref="P20:P30" si="20">A20</f>
        <v>44866</v>
      </c>
      <c r="Q20" s="45">
        <v>0.17871000000000001</v>
      </c>
      <c r="R20" s="43">
        <v>0.10725</v>
      </c>
      <c r="S20" s="46">
        <f t="shared" ref="S20:S30" si="21">(Q20-R20)*C20</f>
        <v>1533.8889000000001</v>
      </c>
      <c r="T20" s="63">
        <v>0.17827000000000001</v>
      </c>
      <c r="U20" s="43">
        <v>0.10725</v>
      </c>
      <c r="V20" s="47">
        <f t="shared" ref="V20:V30" si="22">(T20-U20)*E20</f>
        <v>789.31628000000012</v>
      </c>
      <c r="W20" s="48"/>
      <c r="X20" s="43"/>
      <c r="Y20" s="46">
        <f t="shared" ref="Y20:Y30" si="23">(W20-X20)*G20</f>
        <v>0</v>
      </c>
      <c r="Z20" s="63">
        <v>0.17827000000000001</v>
      </c>
      <c r="AA20" s="43">
        <v>0.10725</v>
      </c>
      <c r="AB20" s="46">
        <f t="shared" ref="AB20:AB30" si="24">(Z20-AA20)*I20</f>
        <v>10.297900000000002</v>
      </c>
      <c r="AC20" s="49">
        <f t="shared" ref="AC20:AC30" si="25">AB20+Y20+S20+V20</f>
        <v>2333.5030800000004</v>
      </c>
      <c r="AD20" s="50">
        <f t="shared" ref="AD20:AD30" si="26">IFERROR(C20/B20,0)</f>
        <v>933.26086956521738</v>
      </c>
    </row>
    <row r="21" spans="1:30" s="31" customFormat="1" x14ac:dyDescent="0.25">
      <c r="A21" s="29">
        <v>44835</v>
      </c>
      <c r="B21" s="41">
        <v>23</v>
      </c>
      <c r="C21" s="41">
        <v>18370</v>
      </c>
      <c r="D21" s="41">
        <v>2</v>
      </c>
      <c r="E21" s="41">
        <v>3279</v>
      </c>
      <c r="F21" s="78">
        <v>0</v>
      </c>
      <c r="G21" s="78">
        <v>0</v>
      </c>
      <c r="H21" s="78">
        <v>1</v>
      </c>
      <c r="I21" s="78">
        <v>136</v>
      </c>
      <c r="J21" s="42">
        <f t="shared" si="18"/>
        <v>26</v>
      </c>
      <c r="K21" s="42">
        <f t="shared" si="19"/>
        <v>21785</v>
      </c>
      <c r="L21" s="43" t="s">
        <v>17</v>
      </c>
      <c r="M21" s="30" t="s">
        <v>39</v>
      </c>
      <c r="N21" s="30" t="s">
        <v>40</v>
      </c>
      <c r="O21" s="27"/>
      <c r="P21" s="44">
        <f t="shared" si="20"/>
        <v>44835</v>
      </c>
      <c r="Q21" s="45">
        <v>0.17871000000000001</v>
      </c>
      <c r="R21" s="43">
        <v>0.10725</v>
      </c>
      <c r="S21" s="46">
        <f t="shared" si="21"/>
        <v>1312.7202000000002</v>
      </c>
      <c r="T21" s="63">
        <v>0.17827000000000001</v>
      </c>
      <c r="U21" s="43">
        <v>0.10725</v>
      </c>
      <c r="V21" s="47">
        <f t="shared" si="22"/>
        <v>232.87458000000004</v>
      </c>
      <c r="W21" s="48"/>
      <c r="X21" s="43"/>
      <c r="Y21" s="46">
        <f t="shared" si="23"/>
        <v>0</v>
      </c>
      <c r="Z21" s="63">
        <v>0.17827000000000001</v>
      </c>
      <c r="AA21" s="43">
        <v>0.10725</v>
      </c>
      <c r="AB21" s="46">
        <f t="shared" si="24"/>
        <v>9.6587200000000024</v>
      </c>
      <c r="AC21" s="49">
        <f t="shared" si="25"/>
        <v>1555.2535000000003</v>
      </c>
      <c r="AD21" s="50">
        <f t="shared" si="26"/>
        <v>798.695652173913</v>
      </c>
    </row>
    <row r="22" spans="1:30" s="31" customFormat="1" x14ac:dyDescent="0.25">
      <c r="A22" s="29">
        <v>44805</v>
      </c>
      <c r="B22" s="41">
        <v>22</v>
      </c>
      <c r="C22" s="41">
        <v>12329</v>
      </c>
      <c r="D22" s="41">
        <v>2</v>
      </c>
      <c r="E22" s="41">
        <v>12341</v>
      </c>
      <c r="F22" s="78">
        <v>0</v>
      </c>
      <c r="G22" s="78">
        <v>0</v>
      </c>
      <c r="H22" s="78">
        <v>1</v>
      </c>
      <c r="I22" s="78">
        <v>118</v>
      </c>
      <c r="J22" s="42">
        <f t="shared" si="18"/>
        <v>25</v>
      </c>
      <c r="K22" s="42">
        <f t="shared" si="19"/>
        <v>24788</v>
      </c>
      <c r="L22" s="43" t="s">
        <v>17</v>
      </c>
      <c r="M22" s="30" t="s">
        <v>39</v>
      </c>
      <c r="N22" s="30" t="s">
        <v>40</v>
      </c>
      <c r="O22" s="27"/>
      <c r="P22" s="44">
        <f t="shared" si="20"/>
        <v>44805</v>
      </c>
      <c r="Q22" s="45">
        <v>0.17871000000000001</v>
      </c>
      <c r="R22" s="43">
        <v>0.10725</v>
      </c>
      <c r="S22" s="46">
        <f t="shared" si="21"/>
        <v>881.03034000000014</v>
      </c>
      <c r="T22" s="63">
        <v>0.17827000000000001</v>
      </c>
      <c r="U22" s="43">
        <v>0.10725</v>
      </c>
      <c r="V22" s="47">
        <f t="shared" si="22"/>
        <v>876.4578200000002</v>
      </c>
      <c r="W22" s="48"/>
      <c r="X22" s="43"/>
      <c r="Y22" s="46">
        <f t="shared" si="23"/>
        <v>0</v>
      </c>
      <c r="Z22" s="63">
        <v>0.17827000000000001</v>
      </c>
      <c r="AA22" s="43">
        <v>0.10725</v>
      </c>
      <c r="AB22" s="46">
        <f t="shared" si="24"/>
        <v>8.3803600000000014</v>
      </c>
      <c r="AC22" s="49">
        <f t="shared" si="25"/>
        <v>1765.8685200000004</v>
      </c>
      <c r="AD22" s="50">
        <f t="shared" si="26"/>
        <v>560.40909090909088</v>
      </c>
    </row>
    <row r="23" spans="1:30" s="31" customFormat="1" x14ac:dyDescent="0.25">
      <c r="A23" s="29">
        <v>44774</v>
      </c>
      <c r="B23" s="41">
        <v>23</v>
      </c>
      <c r="C23" s="41">
        <v>17184</v>
      </c>
      <c r="D23" s="41">
        <v>2</v>
      </c>
      <c r="E23" s="41">
        <v>11700</v>
      </c>
      <c r="F23" s="78">
        <v>0</v>
      </c>
      <c r="G23" s="78">
        <v>0</v>
      </c>
      <c r="H23" s="78">
        <v>1</v>
      </c>
      <c r="I23" s="78">
        <v>107</v>
      </c>
      <c r="J23" s="42">
        <f t="shared" si="18"/>
        <v>26</v>
      </c>
      <c r="K23" s="42">
        <f t="shared" si="19"/>
        <v>28991</v>
      </c>
      <c r="L23" s="43" t="s">
        <v>17</v>
      </c>
      <c r="M23" s="30" t="s">
        <v>39</v>
      </c>
      <c r="N23" s="30" t="s">
        <v>40</v>
      </c>
      <c r="O23" s="27"/>
      <c r="P23" s="44">
        <f t="shared" si="20"/>
        <v>44774</v>
      </c>
      <c r="Q23" s="45">
        <v>0.17871000000000001</v>
      </c>
      <c r="R23" s="43">
        <v>0.10725</v>
      </c>
      <c r="S23" s="46">
        <f t="shared" si="21"/>
        <v>1227.9686400000003</v>
      </c>
      <c r="T23" s="63">
        <v>0.17827000000000001</v>
      </c>
      <c r="U23" s="43">
        <v>0.10725</v>
      </c>
      <c r="V23" s="47">
        <f t="shared" si="22"/>
        <v>830.9340000000002</v>
      </c>
      <c r="W23" s="48"/>
      <c r="X23" s="43"/>
      <c r="Y23" s="46">
        <f t="shared" si="23"/>
        <v>0</v>
      </c>
      <c r="Z23" s="63">
        <v>0.17827000000000001</v>
      </c>
      <c r="AA23" s="43">
        <v>0.10725</v>
      </c>
      <c r="AB23" s="46">
        <f t="shared" si="24"/>
        <v>7.5991400000000011</v>
      </c>
      <c r="AC23" s="49">
        <f t="shared" si="25"/>
        <v>2066.5017800000005</v>
      </c>
      <c r="AD23" s="50">
        <f t="shared" si="26"/>
        <v>747.13043478260875</v>
      </c>
    </row>
    <row r="24" spans="1:30" s="31" customFormat="1" x14ac:dyDescent="0.25">
      <c r="A24" s="29">
        <v>44743</v>
      </c>
      <c r="B24" s="41">
        <v>23</v>
      </c>
      <c r="C24" s="41">
        <v>20089</v>
      </c>
      <c r="D24" s="41">
        <v>2</v>
      </c>
      <c r="E24" s="41">
        <v>7187</v>
      </c>
      <c r="F24" s="78">
        <v>0</v>
      </c>
      <c r="G24" s="78">
        <v>0</v>
      </c>
      <c r="H24" s="78">
        <v>1</v>
      </c>
      <c r="I24" s="78">
        <v>96</v>
      </c>
      <c r="J24" s="42">
        <f t="shared" si="18"/>
        <v>26</v>
      </c>
      <c r="K24" s="42">
        <f t="shared" si="19"/>
        <v>27372</v>
      </c>
      <c r="L24" s="43" t="s">
        <v>17</v>
      </c>
      <c r="M24" s="30" t="s">
        <v>39</v>
      </c>
      <c r="N24" s="30" t="s">
        <v>40</v>
      </c>
      <c r="O24" s="27"/>
      <c r="P24" s="44">
        <f t="shared" si="20"/>
        <v>44743</v>
      </c>
      <c r="Q24" s="45">
        <v>0.17871000000000001</v>
      </c>
      <c r="R24" s="43">
        <v>0.10725</v>
      </c>
      <c r="S24" s="46">
        <f t="shared" si="21"/>
        <v>1435.5599400000001</v>
      </c>
      <c r="T24" s="63">
        <v>0.17827000000000001</v>
      </c>
      <c r="U24" s="43">
        <v>0.10725</v>
      </c>
      <c r="V24" s="47">
        <f t="shared" si="22"/>
        <v>510.42074000000008</v>
      </c>
      <c r="W24" s="48"/>
      <c r="X24" s="43"/>
      <c r="Y24" s="46">
        <f t="shared" si="23"/>
        <v>0</v>
      </c>
      <c r="Z24" s="63">
        <v>0.17827000000000001</v>
      </c>
      <c r="AA24" s="43">
        <v>0.10725</v>
      </c>
      <c r="AB24" s="46">
        <f t="shared" si="24"/>
        <v>6.8179200000000009</v>
      </c>
      <c r="AC24" s="49">
        <f t="shared" si="25"/>
        <v>1952.7986000000001</v>
      </c>
      <c r="AD24" s="50">
        <f t="shared" si="26"/>
        <v>873.43478260869563</v>
      </c>
    </row>
    <row r="25" spans="1:30" s="31" customFormat="1" x14ac:dyDescent="0.25">
      <c r="A25" s="29">
        <v>44713</v>
      </c>
      <c r="B25" s="41">
        <v>23</v>
      </c>
      <c r="C25" s="41">
        <v>22419</v>
      </c>
      <c r="D25" s="41">
        <v>2</v>
      </c>
      <c r="E25" s="41">
        <v>1455</v>
      </c>
      <c r="F25" s="78">
        <v>0</v>
      </c>
      <c r="G25" s="78">
        <v>0</v>
      </c>
      <c r="H25" s="78">
        <v>1</v>
      </c>
      <c r="I25" s="78">
        <v>89</v>
      </c>
      <c r="J25" s="42">
        <f t="shared" si="18"/>
        <v>26</v>
      </c>
      <c r="K25" s="42">
        <f t="shared" si="19"/>
        <v>23963</v>
      </c>
      <c r="L25" s="43" t="s">
        <v>17</v>
      </c>
      <c r="M25" s="30" t="s">
        <v>39</v>
      </c>
      <c r="N25" s="30" t="s">
        <v>40</v>
      </c>
      <c r="O25" s="27"/>
      <c r="P25" s="44">
        <f t="shared" si="20"/>
        <v>44713</v>
      </c>
      <c r="Q25" s="45">
        <v>0.15764</v>
      </c>
      <c r="R25" s="43">
        <v>0.10725</v>
      </c>
      <c r="S25" s="46">
        <f t="shared" si="21"/>
        <v>1129.6934100000001</v>
      </c>
      <c r="T25" s="63">
        <v>0.14761000000000002</v>
      </c>
      <c r="U25" s="43">
        <v>0.10725</v>
      </c>
      <c r="V25" s="47">
        <f t="shared" si="22"/>
        <v>58.723800000000033</v>
      </c>
      <c r="W25" s="48"/>
      <c r="X25" s="43"/>
      <c r="Y25" s="46">
        <f t="shared" si="23"/>
        <v>0</v>
      </c>
      <c r="Z25" s="63">
        <v>0.14761000000000002</v>
      </c>
      <c r="AA25" s="43">
        <v>0.10725</v>
      </c>
      <c r="AB25" s="46">
        <f t="shared" si="24"/>
        <v>3.5920400000000017</v>
      </c>
      <c r="AC25" s="49">
        <f t="shared" si="25"/>
        <v>1192.0092500000001</v>
      </c>
      <c r="AD25" s="50">
        <f t="shared" si="26"/>
        <v>974.73913043478262</v>
      </c>
    </row>
    <row r="26" spans="1:30" s="31" customFormat="1" x14ac:dyDescent="0.25">
      <c r="A26" s="29">
        <v>44682</v>
      </c>
      <c r="B26" s="41">
        <v>24</v>
      </c>
      <c r="C26" s="41">
        <v>18161</v>
      </c>
      <c r="D26" s="41">
        <v>2</v>
      </c>
      <c r="E26" s="41">
        <v>1788</v>
      </c>
      <c r="F26" s="78">
        <v>0</v>
      </c>
      <c r="G26" s="78">
        <v>0</v>
      </c>
      <c r="H26" s="78">
        <v>1</v>
      </c>
      <c r="I26" s="78">
        <v>99</v>
      </c>
      <c r="J26" s="42">
        <f t="shared" si="18"/>
        <v>27</v>
      </c>
      <c r="K26" s="42">
        <f t="shared" si="19"/>
        <v>20048</v>
      </c>
      <c r="L26" s="43" t="s">
        <v>17</v>
      </c>
      <c r="M26" s="30" t="s">
        <v>39</v>
      </c>
      <c r="N26" s="30" t="s">
        <v>40</v>
      </c>
      <c r="O26" s="27"/>
      <c r="P26" s="44">
        <f t="shared" si="20"/>
        <v>44682</v>
      </c>
      <c r="Q26" s="45">
        <v>0.15764</v>
      </c>
      <c r="R26" s="43">
        <v>0.10725</v>
      </c>
      <c r="S26" s="46">
        <f t="shared" si="21"/>
        <v>915.13279000000011</v>
      </c>
      <c r="T26" s="63">
        <v>0.14761000000000002</v>
      </c>
      <c r="U26" s="43">
        <v>0.10725</v>
      </c>
      <c r="V26" s="47">
        <f t="shared" si="22"/>
        <v>72.163680000000042</v>
      </c>
      <c r="W26" s="48"/>
      <c r="X26" s="43"/>
      <c r="Y26" s="46">
        <f t="shared" si="23"/>
        <v>0</v>
      </c>
      <c r="Z26" s="63">
        <v>0.14761000000000002</v>
      </c>
      <c r="AA26" s="43">
        <v>0.10725</v>
      </c>
      <c r="AB26" s="46">
        <f t="shared" si="24"/>
        <v>3.9956400000000021</v>
      </c>
      <c r="AC26" s="49">
        <f t="shared" si="25"/>
        <v>991.29211000000009</v>
      </c>
      <c r="AD26" s="50">
        <f t="shared" si="26"/>
        <v>756.70833333333337</v>
      </c>
    </row>
    <row r="27" spans="1:30" s="31" customFormat="1" x14ac:dyDescent="0.25">
      <c r="A27" s="29">
        <v>44652</v>
      </c>
      <c r="B27" s="41">
        <v>24</v>
      </c>
      <c r="C27" s="41">
        <v>13906</v>
      </c>
      <c r="D27" s="41">
        <v>2</v>
      </c>
      <c r="E27" s="41">
        <v>1932</v>
      </c>
      <c r="F27" s="78">
        <v>0</v>
      </c>
      <c r="G27" s="78">
        <v>0</v>
      </c>
      <c r="H27" s="78">
        <v>1</v>
      </c>
      <c r="I27" s="78">
        <v>108</v>
      </c>
      <c r="J27" s="42">
        <f t="shared" si="18"/>
        <v>27</v>
      </c>
      <c r="K27" s="42">
        <f t="shared" si="19"/>
        <v>15946</v>
      </c>
      <c r="L27" s="43" t="s">
        <v>17</v>
      </c>
      <c r="M27" s="30" t="s">
        <v>39</v>
      </c>
      <c r="N27" s="30" t="s">
        <v>40</v>
      </c>
      <c r="O27" s="27"/>
      <c r="P27" s="44">
        <f t="shared" si="20"/>
        <v>44652</v>
      </c>
      <c r="Q27" s="45">
        <v>0.15764</v>
      </c>
      <c r="R27" s="43">
        <v>0.10725</v>
      </c>
      <c r="S27" s="46">
        <f t="shared" si="21"/>
        <v>700.72334000000001</v>
      </c>
      <c r="T27" s="63">
        <v>0.14761000000000002</v>
      </c>
      <c r="U27" s="43">
        <v>0.10725</v>
      </c>
      <c r="V27" s="47">
        <f t="shared" si="22"/>
        <v>77.975520000000046</v>
      </c>
      <c r="W27" s="48"/>
      <c r="X27" s="43"/>
      <c r="Y27" s="46">
        <f t="shared" si="23"/>
        <v>0</v>
      </c>
      <c r="Z27" s="63">
        <v>0.14761000000000002</v>
      </c>
      <c r="AA27" s="43">
        <v>0.10725</v>
      </c>
      <c r="AB27" s="46">
        <f t="shared" si="24"/>
        <v>4.3588800000000019</v>
      </c>
      <c r="AC27" s="49">
        <f t="shared" si="25"/>
        <v>783.05774000000008</v>
      </c>
      <c r="AD27" s="50">
        <f t="shared" si="26"/>
        <v>579.41666666666663</v>
      </c>
    </row>
    <row r="28" spans="1:30" s="31" customFormat="1" x14ac:dyDescent="0.25">
      <c r="A28" s="29">
        <v>44621</v>
      </c>
      <c r="B28" s="41">
        <v>24</v>
      </c>
      <c r="C28" s="41">
        <v>14558</v>
      </c>
      <c r="D28" s="41">
        <v>2</v>
      </c>
      <c r="E28" s="41">
        <v>2161</v>
      </c>
      <c r="F28" s="78">
        <v>0</v>
      </c>
      <c r="G28" s="78">
        <v>0</v>
      </c>
      <c r="H28" s="78">
        <v>1</v>
      </c>
      <c r="I28" s="78">
        <v>127</v>
      </c>
      <c r="J28" s="42">
        <f t="shared" si="18"/>
        <v>27</v>
      </c>
      <c r="K28" s="42">
        <f t="shared" si="19"/>
        <v>16846</v>
      </c>
      <c r="L28" s="43" t="s">
        <v>17</v>
      </c>
      <c r="M28" s="30" t="s">
        <v>39</v>
      </c>
      <c r="N28" s="30" t="s">
        <v>40</v>
      </c>
      <c r="O28" s="27"/>
      <c r="P28" s="44">
        <f t="shared" si="20"/>
        <v>44621</v>
      </c>
      <c r="Q28" s="45">
        <v>0.15764</v>
      </c>
      <c r="R28" s="43">
        <v>0.10725</v>
      </c>
      <c r="S28" s="46">
        <f t="shared" si="21"/>
        <v>733.57762000000002</v>
      </c>
      <c r="T28" s="63">
        <v>0.14761000000000002</v>
      </c>
      <c r="U28" s="43">
        <v>0.10725</v>
      </c>
      <c r="V28" s="47">
        <f t="shared" si="22"/>
        <v>87.217960000000048</v>
      </c>
      <c r="W28" s="48"/>
      <c r="X28" s="43"/>
      <c r="Y28" s="46">
        <f t="shared" si="23"/>
        <v>0</v>
      </c>
      <c r="Z28" s="63">
        <v>0.14761000000000002</v>
      </c>
      <c r="AA28" s="43">
        <v>0.10725</v>
      </c>
      <c r="AB28" s="46">
        <f t="shared" si="24"/>
        <v>5.1257200000000029</v>
      </c>
      <c r="AC28" s="49">
        <f t="shared" si="25"/>
        <v>825.92130000000009</v>
      </c>
      <c r="AD28" s="50">
        <f t="shared" si="26"/>
        <v>606.58333333333337</v>
      </c>
    </row>
    <row r="29" spans="1:30" s="31" customFormat="1" x14ac:dyDescent="0.25">
      <c r="A29" s="29">
        <v>44593</v>
      </c>
      <c r="B29" s="41">
        <v>25</v>
      </c>
      <c r="C29" s="41">
        <v>20703</v>
      </c>
      <c r="D29" s="41">
        <v>2</v>
      </c>
      <c r="E29" s="41">
        <v>2062</v>
      </c>
      <c r="F29" s="78">
        <v>0</v>
      </c>
      <c r="G29" s="78">
        <v>0</v>
      </c>
      <c r="H29" s="78">
        <v>1</v>
      </c>
      <c r="I29" s="78">
        <v>128</v>
      </c>
      <c r="J29" s="42">
        <f t="shared" si="18"/>
        <v>28</v>
      </c>
      <c r="K29" s="42">
        <f t="shared" si="19"/>
        <v>22893</v>
      </c>
      <c r="L29" s="43" t="s">
        <v>17</v>
      </c>
      <c r="M29" s="30" t="s">
        <v>39</v>
      </c>
      <c r="N29" s="30" t="s">
        <v>40</v>
      </c>
      <c r="O29" s="27"/>
      <c r="P29" s="44">
        <f t="shared" si="20"/>
        <v>44593</v>
      </c>
      <c r="Q29" s="45">
        <v>0.15764</v>
      </c>
      <c r="R29" s="43">
        <v>0.10725</v>
      </c>
      <c r="S29" s="46">
        <f t="shared" si="21"/>
        <v>1043.2241700000002</v>
      </c>
      <c r="T29" s="63">
        <v>0.14761000000000002</v>
      </c>
      <c r="U29" s="43">
        <v>0.10725</v>
      </c>
      <c r="V29" s="47">
        <f t="shared" si="22"/>
        <v>83.222320000000039</v>
      </c>
      <c r="W29" s="48"/>
      <c r="X29" s="43"/>
      <c r="Y29" s="46">
        <f t="shared" si="23"/>
        <v>0</v>
      </c>
      <c r="Z29" s="63">
        <v>0.14761000000000002</v>
      </c>
      <c r="AA29" s="43">
        <v>0.10725</v>
      </c>
      <c r="AB29" s="46">
        <f t="shared" si="24"/>
        <v>5.1660800000000027</v>
      </c>
      <c r="AC29" s="49">
        <f t="shared" si="25"/>
        <v>1131.6125700000002</v>
      </c>
      <c r="AD29" s="50">
        <f t="shared" si="26"/>
        <v>828.12</v>
      </c>
    </row>
    <row r="30" spans="1:30" s="31" customFormat="1" x14ac:dyDescent="0.25">
      <c r="A30" s="29">
        <v>44562</v>
      </c>
      <c r="B30" s="41">
        <v>25</v>
      </c>
      <c r="C30" s="41">
        <v>24282</v>
      </c>
      <c r="D30" s="41">
        <v>2</v>
      </c>
      <c r="E30" s="41">
        <v>2461</v>
      </c>
      <c r="F30" s="78">
        <v>0</v>
      </c>
      <c r="G30" s="78">
        <v>0</v>
      </c>
      <c r="H30" s="78">
        <v>1</v>
      </c>
      <c r="I30" s="78">
        <v>153</v>
      </c>
      <c r="J30" s="42">
        <f t="shared" si="18"/>
        <v>28</v>
      </c>
      <c r="K30" s="42">
        <f t="shared" si="19"/>
        <v>26896</v>
      </c>
      <c r="L30" s="43" t="s">
        <v>17</v>
      </c>
      <c r="M30" s="30" t="s">
        <v>39</v>
      </c>
      <c r="N30" s="30" t="s">
        <v>40</v>
      </c>
      <c r="O30" s="27"/>
      <c r="P30" s="44">
        <f t="shared" si="20"/>
        <v>44562</v>
      </c>
      <c r="Q30" s="45">
        <v>0.15764</v>
      </c>
      <c r="R30" s="43">
        <v>0.10725</v>
      </c>
      <c r="S30" s="46">
        <f t="shared" si="21"/>
        <v>1223.5699800000002</v>
      </c>
      <c r="T30" s="63">
        <v>0.14761000000000002</v>
      </c>
      <c r="U30" s="43">
        <v>0.10725</v>
      </c>
      <c r="V30" s="47">
        <f t="shared" si="22"/>
        <v>99.325960000000052</v>
      </c>
      <c r="W30" s="48"/>
      <c r="X30" s="43"/>
      <c r="Y30" s="46">
        <f t="shared" si="23"/>
        <v>0</v>
      </c>
      <c r="Z30" s="63">
        <v>0.14761000000000002</v>
      </c>
      <c r="AA30" s="43">
        <v>0.10725</v>
      </c>
      <c r="AB30" s="46">
        <f t="shared" si="24"/>
        <v>6.175080000000003</v>
      </c>
      <c r="AC30" s="49">
        <f t="shared" si="25"/>
        <v>1329.0710200000003</v>
      </c>
      <c r="AD30" s="50">
        <f t="shared" si="26"/>
        <v>971.28</v>
      </c>
    </row>
    <row r="31" spans="1:30" s="31" customFormat="1" x14ac:dyDescent="0.25">
      <c r="A31" s="29">
        <v>44531</v>
      </c>
      <c r="B31" s="41">
        <v>25</v>
      </c>
      <c r="C31" s="41">
        <v>27130</v>
      </c>
      <c r="D31" s="41">
        <v>2</v>
      </c>
      <c r="E31" s="41">
        <v>2557</v>
      </c>
      <c r="F31" s="78">
        <v>0</v>
      </c>
      <c r="G31" s="78">
        <v>0</v>
      </c>
      <c r="H31" s="78">
        <v>1</v>
      </c>
      <c r="I31" s="78">
        <v>157</v>
      </c>
      <c r="J31" s="42">
        <f t="shared" ref="J31" si="27">B31+D31+F31+H31</f>
        <v>28</v>
      </c>
      <c r="K31" s="42">
        <f t="shared" ref="K31" si="28">C31+E31+G31+I31</f>
        <v>29844</v>
      </c>
      <c r="L31" s="43" t="s">
        <v>17</v>
      </c>
      <c r="M31" s="30" t="s">
        <v>39</v>
      </c>
      <c r="N31" s="30" t="s">
        <v>40</v>
      </c>
      <c r="O31" s="27"/>
      <c r="P31" s="44">
        <f t="shared" ref="P31" si="29">A31</f>
        <v>44531</v>
      </c>
      <c r="Q31" s="45">
        <v>0.10753</v>
      </c>
      <c r="R31" s="43">
        <v>0.10725</v>
      </c>
      <c r="S31" s="46">
        <f t="shared" ref="S31" si="30">(Q31-R31)*C31</f>
        <v>7.5964000000000667</v>
      </c>
      <c r="T31" s="63">
        <v>9.8500000000000004E-2</v>
      </c>
      <c r="U31" s="43">
        <v>0.10725</v>
      </c>
      <c r="V31" s="47">
        <f t="shared" ref="V31" si="31">(T31-U31)*E31</f>
        <v>-22.373749999999983</v>
      </c>
      <c r="W31" s="48"/>
      <c r="X31" s="43"/>
      <c r="Y31" s="46">
        <f t="shared" ref="Y31" si="32">(W31-X31)*G31</f>
        <v>0</v>
      </c>
      <c r="Z31" s="63">
        <v>9.8500000000000004E-2</v>
      </c>
      <c r="AA31" s="43">
        <v>0.10725</v>
      </c>
      <c r="AB31" s="46">
        <f t="shared" ref="AB31" si="33">(Z31-AA31)*I31</f>
        <v>-1.3737499999999991</v>
      </c>
      <c r="AC31" s="49">
        <f t="shared" ref="AC31" si="34">AB31+Y31+S31+V31</f>
        <v>-16.151099999999914</v>
      </c>
      <c r="AD31" s="50">
        <f t="shared" ref="AD31" si="35">IFERROR(C31/B31,0)</f>
        <v>1085.2</v>
      </c>
    </row>
    <row r="32" spans="1:30" s="31" customFormat="1" x14ac:dyDescent="0.25">
      <c r="A32" s="29">
        <v>44501</v>
      </c>
      <c r="B32" s="41">
        <v>25</v>
      </c>
      <c r="C32" s="41">
        <v>21877</v>
      </c>
      <c r="D32" s="41">
        <v>2</v>
      </c>
      <c r="E32" s="41">
        <v>2071</v>
      </c>
      <c r="F32" s="78">
        <v>0</v>
      </c>
      <c r="G32" s="78">
        <v>0</v>
      </c>
      <c r="H32" s="78">
        <v>1</v>
      </c>
      <c r="I32" s="78">
        <v>145</v>
      </c>
      <c r="J32" s="42">
        <f t="shared" ref="J32:J39" si="36">B32+D32+F32+H32</f>
        <v>28</v>
      </c>
      <c r="K32" s="42">
        <f t="shared" ref="K32:K39" si="37">C32+E32+G32+I32</f>
        <v>24093</v>
      </c>
      <c r="L32" s="43" t="s">
        <v>17</v>
      </c>
      <c r="M32" s="30" t="s">
        <v>39</v>
      </c>
      <c r="N32" s="30" t="s">
        <v>40</v>
      </c>
      <c r="O32" s="27"/>
      <c r="P32" s="44">
        <f t="shared" ref="P32:P45" si="38">A32</f>
        <v>44501</v>
      </c>
      <c r="Q32" s="45">
        <v>0.10753</v>
      </c>
      <c r="R32" s="43">
        <v>0.10725</v>
      </c>
      <c r="S32" s="46">
        <f t="shared" ref="S32:S42" si="39">(Q32-R32)*C32</f>
        <v>6.1255600000000543</v>
      </c>
      <c r="T32" s="63">
        <v>9.8500000000000004E-2</v>
      </c>
      <c r="U32" s="43">
        <v>0.10725</v>
      </c>
      <c r="V32" s="47">
        <f t="shared" ref="V32:V42" si="40">(T32-U32)*E32</f>
        <v>-18.121249999999986</v>
      </c>
      <c r="W32" s="48"/>
      <c r="X32" s="43"/>
      <c r="Y32" s="46">
        <f t="shared" ref="Y32:Y42" si="41">(W32-X32)*G32</f>
        <v>0</v>
      </c>
      <c r="Z32" s="63">
        <v>9.8500000000000004E-2</v>
      </c>
      <c r="AA32" s="43">
        <v>0.10725</v>
      </c>
      <c r="AB32" s="46">
        <f t="shared" ref="AB32:AB42" si="42">(Z32-AA32)*I32</f>
        <v>-1.2687499999999992</v>
      </c>
      <c r="AC32" s="49">
        <f t="shared" ref="AC32:AC42" si="43">AB32+Y32+S32+V32</f>
        <v>-13.264439999999929</v>
      </c>
      <c r="AD32" s="50">
        <f t="shared" ref="AD32:AD42" si="44">IFERROR(C32/B32,0)</f>
        <v>875.08</v>
      </c>
    </row>
    <row r="33" spans="1:30" s="31" customFormat="1" x14ac:dyDescent="0.25">
      <c r="A33" s="29">
        <v>44470</v>
      </c>
      <c r="B33" s="41">
        <v>26</v>
      </c>
      <c r="C33" s="41">
        <v>19100</v>
      </c>
      <c r="D33" s="41">
        <v>2</v>
      </c>
      <c r="E33" s="41">
        <v>1796</v>
      </c>
      <c r="F33" s="78">
        <v>0</v>
      </c>
      <c r="G33" s="78">
        <v>0</v>
      </c>
      <c r="H33" s="78">
        <v>1</v>
      </c>
      <c r="I33" s="78">
        <v>136</v>
      </c>
      <c r="J33" s="42">
        <f t="shared" si="36"/>
        <v>29</v>
      </c>
      <c r="K33" s="42">
        <f t="shared" si="37"/>
        <v>21032</v>
      </c>
      <c r="L33" s="43" t="s">
        <v>17</v>
      </c>
      <c r="M33" s="30" t="s">
        <v>39</v>
      </c>
      <c r="N33" s="30" t="s">
        <v>40</v>
      </c>
      <c r="O33" s="27"/>
      <c r="P33" s="44">
        <f t="shared" si="38"/>
        <v>44470</v>
      </c>
      <c r="Q33" s="45">
        <v>0.10753</v>
      </c>
      <c r="R33" s="43">
        <v>0.10725</v>
      </c>
      <c r="S33" s="46">
        <f t="shared" si="39"/>
        <v>5.3480000000000469</v>
      </c>
      <c r="T33" s="63">
        <v>9.8500000000000004E-2</v>
      </c>
      <c r="U33" s="43">
        <v>0.10725</v>
      </c>
      <c r="V33" s="47">
        <f t="shared" si="40"/>
        <v>-15.714999999999989</v>
      </c>
      <c r="W33" s="48"/>
      <c r="X33" s="43"/>
      <c r="Y33" s="46">
        <f t="shared" si="41"/>
        <v>0</v>
      </c>
      <c r="Z33" s="63">
        <v>9.8500000000000004E-2</v>
      </c>
      <c r="AA33" s="43">
        <v>0.10725</v>
      </c>
      <c r="AB33" s="46">
        <f t="shared" si="42"/>
        <v>-1.1899999999999991</v>
      </c>
      <c r="AC33" s="49">
        <f t="shared" si="43"/>
        <v>-11.556999999999942</v>
      </c>
      <c r="AD33" s="50">
        <f t="shared" si="44"/>
        <v>734.61538461538464</v>
      </c>
    </row>
    <row r="34" spans="1:30" s="31" customFormat="1" x14ac:dyDescent="0.25">
      <c r="A34" s="29">
        <v>44440</v>
      </c>
      <c r="B34" s="41">
        <v>26</v>
      </c>
      <c r="C34" s="41">
        <v>14282</v>
      </c>
      <c r="D34" s="41">
        <v>2</v>
      </c>
      <c r="E34" s="41">
        <v>1544</v>
      </c>
      <c r="F34" s="78">
        <v>0</v>
      </c>
      <c r="G34" s="78">
        <v>0</v>
      </c>
      <c r="H34" s="78">
        <v>1</v>
      </c>
      <c r="I34" s="78">
        <v>118</v>
      </c>
      <c r="J34" s="42">
        <f t="shared" si="36"/>
        <v>29</v>
      </c>
      <c r="K34" s="42">
        <f t="shared" si="37"/>
        <v>15944</v>
      </c>
      <c r="L34" s="43" t="s">
        <v>17</v>
      </c>
      <c r="M34" s="30" t="s">
        <v>39</v>
      </c>
      <c r="N34" s="30" t="s">
        <v>40</v>
      </c>
      <c r="O34" s="27"/>
      <c r="P34" s="44">
        <f t="shared" si="38"/>
        <v>44440</v>
      </c>
      <c r="Q34" s="45">
        <v>0.10753</v>
      </c>
      <c r="R34" s="43">
        <v>0.10725</v>
      </c>
      <c r="S34" s="46">
        <f t="shared" si="39"/>
        <v>3.9989600000000354</v>
      </c>
      <c r="T34" s="63">
        <v>9.8500000000000004E-2</v>
      </c>
      <c r="U34" s="43">
        <v>0.10725</v>
      </c>
      <c r="V34" s="47">
        <f t="shared" si="40"/>
        <v>-13.509999999999991</v>
      </c>
      <c r="W34" s="48"/>
      <c r="X34" s="43"/>
      <c r="Y34" s="46">
        <f t="shared" si="41"/>
        <v>0</v>
      </c>
      <c r="Z34" s="63">
        <v>9.8500000000000004E-2</v>
      </c>
      <c r="AA34" s="43">
        <v>0.10725</v>
      </c>
      <c r="AB34" s="46">
        <f t="shared" si="42"/>
        <v>-1.0324999999999993</v>
      </c>
      <c r="AC34" s="49">
        <f t="shared" si="43"/>
        <v>-10.543539999999954</v>
      </c>
      <c r="AD34" s="50">
        <f t="shared" si="44"/>
        <v>549.30769230769226</v>
      </c>
    </row>
    <row r="35" spans="1:30" s="31" customFormat="1" x14ac:dyDescent="0.25">
      <c r="A35" s="29">
        <v>44409</v>
      </c>
      <c r="B35" s="41">
        <v>26</v>
      </c>
      <c r="C35" s="41">
        <v>19994</v>
      </c>
      <c r="D35" s="41">
        <v>2</v>
      </c>
      <c r="E35" s="41">
        <v>1673</v>
      </c>
      <c r="F35" s="78">
        <v>0</v>
      </c>
      <c r="G35" s="78">
        <v>0</v>
      </c>
      <c r="H35" s="78">
        <v>1</v>
      </c>
      <c r="I35" s="78">
        <v>107</v>
      </c>
      <c r="J35" s="42">
        <f t="shared" si="36"/>
        <v>29</v>
      </c>
      <c r="K35" s="42">
        <f t="shared" si="37"/>
        <v>21774</v>
      </c>
      <c r="L35" s="43" t="s">
        <v>17</v>
      </c>
      <c r="M35" s="30" t="s">
        <v>39</v>
      </c>
      <c r="N35" s="30" t="s">
        <v>40</v>
      </c>
      <c r="O35" s="27"/>
      <c r="P35" s="44">
        <f t="shared" si="38"/>
        <v>44409</v>
      </c>
      <c r="Q35" s="45">
        <v>0.10753</v>
      </c>
      <c r="R35" s="43">
        <v>0.10725</v>
      </c>
      <c r="S35" s="46">
        <f t="shared" si="39"/>
        <v>5.598320000000049</v>
      </c>
      <c r="T35" s="63">
        <v>9.8500000000000004E-2</v>
      </c>
      <c r="U35" s="43">
        <v>0.10725</v>
      </c>
      <c r="V35" s="47">
        <f t="shared" si="40"/>
        <v>-14.638749999999989</v>
      </c>
      <c r="W35" s="48"/>
      <c r="X35" s="43"/>
      <c r="Y35" s="46">
        <f t="shared" si="41"/>
        <v>0</v>
      </c>
      <c r="Z35" s="63">
        <v>9.8500000000000004E-2</v>
      </c>
      <c r="AA35" s="43">
        <v>0.10725</v>
      </c>
      <c r="AB35" s="46">
        <f t="shared" si="42"/>
        <v>-0.93624999999999936</v>
      </c>
      <c r="AC35" s="49">
        <f t="shared" si="43"/>
        <v>-9.9766799999999396</v>
      </c>
      <c r="AD35" s="50">
        <f t="shared" si="44"/>
        <v>769</v>
      </c>
    </row>
    <row r="36" spans="1:30" s="31" customFormat="1" x14ac:dyDescent="0.25">
      <c r="A36" s="29">
        <v>44378</v>
      </c>
      <c r="B36" s="41">
        <v>26</v>
      </c>
      <c r="C36" s="41">
        <v>26155</v>
      </c>
      <c r="D36" s="41">
        <v>2</v>
      </c>
      <c r="E36" s="41">
        <v>1647</v>
      </c>
      <c r="F36" s="78">
        <v>0</v>
      </c>
      <c r="G36" s="78">
        <v>0</v>
      </c>
      <c r="H36" s="78">
        <v>1</v>
      </c>
      <c r="I36" s="78">
        <v>96</v>
      </c>
      <c r="J36" s="42">
        <f t="shared" si="36"/>
        <v>29</v>
      </c>
      <c r="K36" s="42">
        <f t="shared" si="37"/>
        <v>27898</v>
      </c>
      <c r="L36" s="43" t="s">
        <v>17</v>
      </c>
      <c r="M36" s="30" t="s">
        <v>39</v>
      </c>
      <c r="N36" s="30" t="s">
        <v>40</v>
      </c>
      <c r="O36" s="27"/>
      <c r="P36" s="44">
        <f t="shared" si="38"/>
        <v>44378</v>
      </c>
      <c r="Q36" s="45">
        <v>0.10753</v>
      </c>
      <c r="R36" s="43">
        <v>0.10725</v>
      </c>
      <c r="S36" s="46">
        <f t="shared" si="39"/>
        <v>7.3234000000000643</v>
      </c>
      <c r="T36" s="63">
        <v>9.8500000000000004E-2</v>
      </c>
      <c r="U36" s="43">
        <v>0.10725</v>
      </c>
      <c r="V36" s="47">
        <f t="shared" si="40"/>
        <v>-14.41124999999999</v>
      </c>
      <c r="W36" s="48"/>
      <c r="X36" s="43"/>
      <c r="Y36" s="46">
        <f t="shared" si="41"/>
        <v>0</v>
      </c>
      <c r="Z36" s="63">
        <v>9.8500000000000004E-2</v>
      </c>
      <c r="AA36" s="43">
        <v>0.10725</v>
      </c>
      <c r="AB36" s="46">
        <f t="shared" si="42"/>
        <v>-0.83999999999999941</v>
      </c>
      <c r="AC36" s="49">
        <f t="shared" si="43"/>
        <v>-7.9278499999999248</v>
      </c>
      <c r="AD36" s="50">
        <f t="shared" si="44"/>
        <v>1005.9615384615385</v>
      </c>
    </row>
    <row r="37" spans="1:30" s="31" customFormat="1" x14ac:dyDescent="0.25">
      <c r="A37" s="29">
        <v>44348</v>
      </c>
      <c r="B37" s="41">
        <v>27</v>
      </c>
      <c r="C37" s="41">
        <v>24022</v>
      </c>
      <c r="D37" s="41">
        <v>2</v>
      </c>
      <c r="E37" s="41">
        <v>1659</v>
      </c>
      <c r="F37" s="78">
        <v>0</v>
      </c>
      <c r="G37" s="78">
        <v>0</v>
      </c>
      <c r="H37" s="78">
        <v>1</v>
      </c>
      <c r="I37" s="78">
        <v>89</v>
      </c>
      <c r="J37" s="42">
        <f t="shared" si="36"/>
        <v>30</v>
      </c>
      <c r="K37" s="42">
        <f t="shared" si="37"/>
        <v>25770</v>
      </c>
      <c r="L37" s="43" t="s">
        <v>17</v>
      </c>
      <c r="M37" s="30" t="s">
        <v>39</v>
      </c>
      <c r="N37" s="30" t="s">
        <v>40</v>
      </c>
      <c r="O37" s="27"/>
      <c r="P37" s="44">
        <f t="shared" si="38"/>
        <v>44348</v>
      </c>
      <c r="Q37" s="45">
        <v>0.11795</v>
      </c>
      <c r="R37" s="43">
        <v>0.10725</v>
      </c>
      <c r="S37" s="46">
        <f t="shared" si="39"/>
        <v>257.03540000000004</v>
      </c>
      <c r="T37" s="45">
        <v>0.11086</v>
      </c>
      <c r="U37" s="43">
        <v>0.10725</v>
      </c>
      <c r="V37" s="47">
        <f t="shared" si="40"/>
        <v>5.9889900000000038</v>
      </c>
      <c r="W37" s="48"/>
      <c r="X37" s="43"/>
      <c r="Y37" s="46">
        <f t="shared" si="41"/>
        <v>0</v>
      </c>
      <c r="Z37" s="63">
        <v>0.11086</v>
      </c>
      <c r="AA37" s="43">
        <v>0.10725</v>
      </c>
      <c r="AB37" s="46">
        <f t="shared" si="42"/>
        <v>0.32129000000000019</v>
      </c>
      <c r="AC37" s="49">
        <f t="shared" si="43"/>
        <v>263.34568000000002</v>
      </c>
      <c r="AD37" s="50">
        <f t="shared" si="44"/>
        <v>889.7037037037037</v>
      </c>
    </row>
    <row r="38" spans="1:30" s="31" customFormat="1" x14ac:dyDescent="0.25">
      <c r="A38" s="29">
        <v>44317</v>
      </c>
      <c r="B38" s="41">
        <v>27</v>
      </c>
      <c r="C38" s="41">
        <v>20673</v>
      </c>
      <c r="D38" s="41">
        <v>2</v>
      </c>
      <c r="E38" s="41">
        <v>2974</v>
      </c>
      <c r="F38" s="78">
        <v>0</v>
      </c>
      <c r="G38" s="78">
        <v>0</v>
      </c>
      <c r="H38" s="78">
        <v>1</v>
      </c>
      <c r="I38" s="78">
        <v>99</v>
      </c>
      <c r="J38" s="42">
        <f t="shared" si="36"/>
        <v>30</v>
      </c>
      <c r="K38" s="42">
        <f t="shared" si="37"/>
        <v>23746</v>
      </c>
      <c r="L38" s="43" t="s">
        <v>17</v>
      </c>
      <c r="M38" s="30" t="s">
        <v>39</v>
      </c>
      <c r="N38" s="30" t="s">
        <v>40</v>
      </c>
      <c r="O38" s="27"/>
      <c r="P38" s="44">
        <f t="shared" si="38"/>
        <v>44317</v>
      </c>
      <c r="Q38" s="45">
        <v>0.11795</v>
      </c>
      <c r="R38" s="43">
        <v>0.10725</v>
      </c>
      <c r="S38" s="46">
        <f t="shared" si="39"/>
        <v>221.20110000000003</v>
      </c>
      <c r="T38" s="45">
        <v>0.11086</v>
      </c>
      <c r="U38" s="43">
        <v>0.10725</v>
      </c>
      <c r="V38" s="47">
        <f t="shared" si="40"/>
        <v>10.736140000000006</v>
      </c>
      <c r="W38" s="48"/>
      <c r="X38" s="43"/>
      <c r="Y38" s="46">
        <f t="shared" si="41"/>
        <v>0</v>
      </c>
      <c r="Z38" s="45">
        <v>0.11086</v>
      </c>
      <c r="AA38" s="43">
        <v>0.10725</v>
      </c>
      <c r="AB38" s="46">
        <f t="shared" si="42"/>
        <v>0.35739000000000021</v>
      </c>
      <c r="AC38" s="49">
        <f t="shared" si="43"/>
        <v>232.29463000000004</v>
      </c>
      <c r="AD38" s="50">
        <f t="shared" si="44"/>
        <v>765.66666666666663</v>
      </c>
    </row>
    <row r="39" spans="1:30" s="31" customFormat="1" x14ac:dyDescent="0.25">
      <c r="A39" s="29">
        <v>44287</v>
      </c>
      <c r="B39" s="41">
        <v>27</v>
      </c>
      <c r="C39" s="41">
        <v>13777</v>
      </c>
      <c r="D39" s="41">
        <v>2</v>
      </c>
      <c r="E39" s="41">
        <v>14989</v>
      </c>
      <c r="F39" s="78">
        <v>0</v>
      </c>
      <c r="G39" s="78">
        <v>0</v>
      </c>
      <c r="H39" s="78">
        <v>1</v>
      </c>
      <c r="I39" s="78">
        <v>108</v>
      </c>
      <c r="J39" s="42">
        <f t="shared" si="36"/>
        <v>30</v>
      </c>
      <c r="K39" s="42">
        <f t="shared" si="37"/>
        <v>28874</v>
      </c>
      <c r="L39" s="43" t="s">
        <v>17</v>
      </c>
      <c r="M39" s="30" t="s">
        <v>39</v>
      </c>
      <c r="N39" s="30" t="s">
        <v>40</v>
      </c>
      <c r="O39" s="27"/>
      <c r="P39" s="44">
        <f t="shared" si="38"/>
        <v>44287</v>
      </c>
      <c r="Q39" s="45">
        <v>0.11795</v>
      </c>
      <c r="R39" s="43">
        <v>0.10725</v>
      </c>
      <c r="S39" s="46">
        <f t="shared" si="39"/>
        <v>147.41390000000001</v>
      </c>
      <c r="T39" s="45">
        <v>0.11086</v>
      </c>
      <c r="U39" s="43">
        <v>0.10725</v>
      </c>
      <c r="V39" s="47">
        <f t="shared" si="40"/>
        <v>54.110290000000035</v>
      </c>
      <c r="W39" s="48"/>
      <c r="X39" s="43"/>
      <c r="Y39" s="46">
        <f t="shared" si="41"/>
        <v>0</v>
      </c>
      <c r="Z39" s="45">
        <v>0.11086</v>
      </c>
      <c r="AA39" s="43">
        <v>0.10725</v>
      </c>
      <c r="AB39" s="46">
        <f t="shared" si="42"/>
        <v>0.38988000000000023</v>
      </c>
      <c r="AC39" s="49">
        <f t="shared" si="43"/>
        <v>201.91407000000004</v>
      </c>
      <c r="AD39" s="50">
        <f t="shared" si="44"/>
        <v>510.25925925925924</v>
      </c>
    </row>
    <row r="40" spans="1:30" s="31" customFormat="1" x14ac:dyDescent="0.25">
      <c r="A40" s="29">
        <v>44256</v>
      </c>
      <c r="B40" s="41">
        <v>27</v>
      </c>
      <c r="C40" s="41">
        <v>17570</v>
      </c>
      <c r="D40" s="41">
        <v>2</v>
      </c>
      <c r="E40" s="41">
        <v>13778</v>
      </c>
      <c r="F40" s="78">
        <v>0</v>
      </c>
      <c r="G40" s="78">
        <v>0</v>
      </c>
      <c r="H40" s="78">
        <v>1</v>
      </c>
      <c r="I40" s="78">
        <v>127</v>
      </c>
      <c r="J40" s="42">
        <f t="shared" ref="J40:K42" si="45">B40+D40+F40+H40</f>
        <v>30</v>
      </c>
      <c r="K40" s="42">
        <f t="shared" si="45"/>
        <v>31475</v>
      </c>
      <c r="L40" s="43" t="s">
        <v>17</v>
      </c>
      <c r="M40" s="30" t="s">
        <v>39</v>
      </c>
      <c r="N40" s="30" t="s">
        <v>40</v>
      </c>
      <c r="O40" s="27"/>
      <c r="P40" s="44">
        <f t="shared" si="38"/>
        <v>44256</v>
      </c>
      <c r="Q40" s="63">
        <v>0.11795</v>
      </c>
      <c r="R40" s="43">
        <v>0.10725</v>
      </c>
      <c r="S40" s="46">
        <f t="shared" si="39"/>
        <v>187.99900000000002</v>
      </c>
      <c r="T40" s="45">
        <v>0.11086</v>
      </c>
      <c r="U40" s="64">
        <v>0.10725</v>
      </c>
      <c r="V40" s="47">
        <f t="shared" si="40"/>
        <v>49.738580000000027</v>
      </c>
      <c r="W40" s="48"/>
      <c r="X40" s="64"/>
      <c r="Y40" s="46">
        <f t="shared" si="41"/>
        <v>0</v>
      </c>
      <c r="Z40" s="45">
        <v>0.11086</v>
      </c>
      <c r="AA40" s="43">
        <v>0.10725</v>
      </c>
      <c r="AB40" s="46">
        <f t="shared" si="42"/>
        <v>0.45847000000000027</v>
      </c>
      <c r="AC40" s="49">
        <f t="shared" si="43"/>
        <v>238.19605000000007</v>
      </c>
      <c r="AD40" s="50">
        <f t="shared" si="44"/>
        <v>650.74074074074076</v>
      </c>
    </row>
    <row r="41" spans="1:30" s="31" customFormat="1" x14ac:dyDescent="0.25">
      <c r="A41" s="29">
        <v>44228</v>
      </c>
      <c r="B41" s="41">
        <v>27</v>
      </c>
      <c r="C41" s="41">
        <v>20871</v>
      </c>
      <c r="D41" s="41">
        <v>2</v>
      </c>
      <c r="E41" s="41">
        <v>11146</v>
      </c>
      <c r="F41" s="78">
        <v>0</v>
      </c>
      <c r="G41" s="78">
        <v>0</v>
      </c>
      <c r="H41" s="78">
        <v>1</v>
      </c>
      <c r="I41" s="78">
        <v>128</v>
      </c>
      <c r="J41" s="42">
        <f t="shared" si="45"/>
        <v>30</v>
      </c>
      <c r="K41" s="42">
        <f t="shared" si="45"/>
        <v>32145</v>
      </c>
      <c r="L41" s="43" t="s">
        <v>17</v>
      </c>
      <c r="M41" s="30" t="s">
        <v>39</v>
      </c>
      <c r="N41" s="30" t="s">
        <v>40</v>
      </c>
      <c r="O41" s="27"/>
      <c r="P41" s="44">
        <f t="shared" si="38"/>
        <v>44228</v>
      </c>
      <c r="Q41" s="63">
        <v>0.11795</v>
      </c>
      <c r="R41" s="43">
        <v>0.10725</v>
      </c>
      <c r="S41" s="46">
        <f t="shared" si="39"/>
        <v>223.31970000000001</v>
      </c>
      <c r="T41" s="45">
        <v>0.11086</v>
      </c>
      <c r="U41" s="64">
        <v>0.10725</v>
      </c>
      <c r="V41" s="47">
        <f t="shared" si="40"/>
        <v>40.237060000000021</v>
      </c>
      <c r="W41" s="48"/>
      <c r="X41" s="64"/>
      <c r="Y41" s="46">
        <f t="shared" si="41"/>
        <v>0</v>
      </c>
      <c r="Z41" s="45">
        <v>0.11086</v>
      </c>
      <c r="AA41" s="43">
        <v>0.10725</v>
      </c>
      <c r="AB41" s="46">
        <f t="shared" si="42"/>
        <v>0.46208000000000027</v>
      </c>
      <c r="AC41" s="49">
        <f t="shared" si="43"/>
        <v>264.01884000000007</v>
      </c>
      <c r="AD41" s="50">
        <f t="shared" si="44"/>
        <v>773</v>
      </c>
    </row>
    <row r="42" spans="1:30" s="31" customFormat="1" x14ac:dyDescent="0.25">
      <c r="A42" s="29">
        <v>44197</v>
      </c>
      <c r="B42" s="41">
        <v>28</v>
      </c>
      <c r="C42" s="41">
        <v>28114</v>
      </c>
      <c r="D42" s="41">
        <v>2</v>
      </c>
      <c r="E42" s="41">
        <v>18670</v>
      </c>
      <c r="F42" s="78">
        <v>0</v>
      </c>
      <c r="G42" s="78">
        <v>0</v>
      </c>
      <c r="H42" s="78">
        <v>0</v>
      </c>
      <c r="I42" s="78">
        <v>0</v>
      </c>
      <c r="J42" s="42">
        <f t="shared" si="45"/>
        <v>30</v>
      </c>
      <c r="K42" s="42">
        <f t="shared" si="45"/>
        <v>46784</v>
      </c>
      <c r="L42" s="43" t="s">
        <v>17</v>
      </c>
      <c r="M42" s="30" t="s">
        <v>39</v>
      </c>
      <c r="N42" s="30" t="s">
        <v>40</v>
      </c>
      <c r="O42" s="27"/>
      <c r="P42" s="44">
        <f t="shared" si="38"/>
        <v>44197</v>
      </c>
      <c r="Q42" s="63">
        <v>0.11795</v>
      </c>
      <c r="R42" s="43">
        <v>0.10725</v>
      </c>
      <c r="S42" s="46">
        <f t="shared" si="39"/>
        <v>300.81980000000004</v>
      </c>
      <c r="T42" s="45">
        <v>0.11086</v>
      </c>
      <c r="U42" s="64">
        <v>0.10725</v>
      </c>
      <c r="V42" s="47">
        <f t="shared" si="40"/>
        <v>67.398700000000034</v>
      </c>
      <c r="W42" s="48"/>
      <c r="X42" s="64"/>
      <c r="Y42" s="46">
        <f t="shared" si="41"/>
        <v>0</v>
      </c>
      <c r="Z42" s="45">
        <v>0.11086</v>
      </c>
      <c r="AA42" s="43">
        <v>0.10725</v>
      </c>
      <c r="AB42" s="46">
        <f t="shared" si="42"/>
        <v>0</v>
      </c>
      <c r="AC42" s="49">
        <f t="shared" si="43"/>
        <v>368.21850000000006</v>
      </c>
      <c r="AD42" s="50">
        <f t="shared" si="44"/>
        <v>1004.0714285714286</v>
      </c>
    </row>
    <row r="43" spans="1:30" s="31" customFormat="1" x14ac:dyDescent="0.25">
      <c r="A43" s="32">
        <v>44166</v>
      </c>
      <c r="B43" s="51"/>
      <c r="C43" s="51"/>
      <c r="D43" s="51"/>
      <c r="E43" s="51"/>
      <c r="F43" s="51"/>
      <c r="G43" s="51"/>
      <c r="H43" s="51"/>
      <c r="I43" s="51"/>
      <c r="J43" s="51"/>
      <c r="K43" s="51"/>
      <c r="L43" s="52"/>
      <c r="M43" s="33"/>
      <c r="N43" s="33"/>
      <c r="O43" s="27"/>
      <c r="P43" s="83">
        <f t="shared" si="38"/>
        <v>44166</v>
      </c>
      <c r="Q43" s="82"/>
      <c r="R43" s="51"/>
      <c r="S43" s="84"/>
      <c r="T43" s="82"/>
      <c r="U43" s="51"/>
      <c r="V43" s="84"/>
      <c r="W43" s="82"/>
      <c r="X43" s="51"/>
      <c r="Y43" s="84"/>
      <c r="Z43" s="82"/>
      <c r="AA43" s="52"/>
      <c r="AB43" s="53"/>
      <c r="AC43" s="34"/>
      <c r="AD43" s="34"/>
    </row>
    <row r="44" spans="1:30" s="31" customFormat="1" x14ac:dyDescent="0.25">
      <c r="A44" s="32">
        <v>44136</v>
      </c>
      <c r="B44" s="51"/>
      <c r="C44" s="51"/>
      <c r="D44" s="51"/>
      <c r="E44" s="51"/>
      <c r="F44" s="51"/>
      <c r="G44" s="51"/>
      <c r="H44" s="51"/>
      <c r="I44" s="51"/>
      <c r="J44" s="51"/>
      <c r="K44" s="51"/>
      <c r="L44" s="52"/>
      <c r="M44" s="33"/>
      <c r="N44" s="33"/>
      <c r="O44" s="27"/>
      <c r="P44" s="83">
        <f t="shared" si="38"/>
        <v>44136</v>
      </c>
      <c r="Q44" s="82"/>
      <c r="R44" s="51"/>
      <c r="S44" s="84"/>
      <c r="T44" s="82"/>
      <c r="U44" s="51"/>
      <c r="V44" s="84"/>
      <c r="W44" s="82"/>
      <c r="X44" s="51"/>
      <c r="Y44" s="84"/>
      <c r="Z44" s="82"/>
      <c r="AA44" s="52"/>
      <c r="AB44" s="53"/>
      <c r="AC44" s="34"/>
      <c r="AD44" s="34"/>
    </row>
    <row r="45" spans="1:30" s="31" customFormat="1" x14ac:dyDescent="0.25">
      <c r="A45" s="32">
        <v>44105</v>
      </c>
      <c r="B45" s="51"/>
      <c r="C45" s="51"/>
      <c r="D45" s="51"/>
      <c r="E45" s="51"/>
      <c r="F45" s="51"/>
      <c r="G45" s="51"/>
      <c r="H45" s="51"/>
      <c r="I45" s="51"/>
      <c r="J45" s="51"/>
      <c r="K45" s="51"/>
      <c r="L45" s="52"/>
      <c r="M45" s="33"/>
      <c r="N45" s="33"/>
      <c r="O45" s="27"/>
      <c r="P45" s="83">
        <f t="shared" si="38"/>
        <v>44105</v>
      </c>
      <c r="Q45" s="82"/>
      <c r="R45" s="51"/>
      <c r="S45" s="84"/>
      <c r="T45" s="82"/>
      <c r="U45" s="51"/>
      <c r="V45" s="84"/>
      <c r="W45" s="82"/>
      <c r="X45" s="51"/>
      <c r="Y45" s="84"/>
      <c r="Z45" s="82"/>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49</v>
      </c>
      <c r="B47" s="66">
        <f t="shared" ref="B47:I47" si="46">IFERROR(AVERAGE(B7:B45),0)</f>
        <v>24.533333333333335</v>
      </c>
      <c r="C47" s="66">
        <f t="shared" si="46"/>
        <v>19775.400000000001</v>
      </c>
      <c r="D47" s="66">
        <f t="shared" si="46"/>
        <v>1.8</v>
      </c>
      <c r="E47" s="66">
        <f t="shared" si="46"/>
        <v>5162</v>
      </c>
      <c r="F47" s="66">
        <f t="shared" si="46"/>
        <v>0.2</v>
      </c>
      <c r="G47" s="66">
        <f t="shared" si="46"/>
        <v>2523.3666666666668</v>
      </c>
      <c r="H47" s="66">
        <f t="shared" si="46"/>
        <v>0.96666666666666667</v>
      </c>
      <c r="I47" s="66">
        <f t="shared" si="46"/>
        <v>115.9</v>
      </c>
      <c r="J47" s="66">
        <f>B47+D47+F47+H47</f>
        <v>27.5</v>
      </c>
      <c r="K47" s="66">
        <f>C47+E47+G47+I47</f>
        <v>27576.666666666672</v>
      </c>
      <c r="L47" s="67"/>
      <c r="M47" s="67"/>
      <c r="N47" s="68"/>
      <c r="O47" s="27"/>
      <c r="P47" s="69" t="s">
        <v>6</v>
      </c>
      <c r="Q47" s="70"/>
      <c r="R47" s="71"/>
      <c r="S47" s="72">
        <f>SUM(S7:S46)</f>
        <v>32362.772630000007</v>
      </c>
      <c r="T47" s="73"/>
      <c r="U47" s="67"/>
      <c r="V47" s="72">
        <f>SUM(V7:V46)</f>
        <v>5946.4481999999998</v>
      </c>
      <c r="W47" s="74"/>
      <c r="X47" s="67"/>
      <c r="Y47" s="72">
        <f>SUM(Y7:Y46)</f>
        <v>12053.821649999998</v>
      </c>
      <c r="Z47" s="75"/>
      <c r="AA47" s="76"/>
      <c r="AB47" s="72">
        <f>SUM(AB7:AB46)</f>
        <v>186.44051999999999</v>
      </c>
      <c r="AC47" s="72">
        <f>SUM(AC7:AC46)</f>
        <v>50549.482999999993</v>
      </c>
      <c r="AD47" s="76">
        <f>IFERROR(C47/B47,0)</f>
        <v>806.0625</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12"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Q2'22</v>
      </c>
      <c r="B3" s="8">
        <f>B12+C12+E12+F12</f>
        <v>396984.97367000004</v>
      </c>
      <c r="C3" s="8">
        <v>924262.16367000004</v>
      </c>
      <c r="D3" s="23"/>
      <c r="E3" s="2">
        <v>1</v>
      </c>
      <c r="G3" s="22"/>
      <c r="H3" s="22"/>
      <c r="I3" s="22"/>
      <c r="J3" s="22"/>
      <c r="K3" s="17"/>
    </row>
    <row r="4" spans="1:13" x14ac:dyDescent="0.25">
      <c r="A4" s="16" t="str">
        <f>A13</f>
        <v>Q3'22</v>
      </c>
      <c r="B4" s="8">
        <f t="shared" ref="B4:B7" si="0">B13+C13+E13+F13</f>
        <v>525710.08256999997</v>
      </c>
      <c r="C4" s="8">
        <v>1183973.64457</v>
      </c>
      <c r="D4" s="23"/>
      <c r="E4" s="2">
        <v>2</v>
      </c>
      <c r="G4" s="22"/>
      <c r="H4" s="22"/>
      <c r="I4" s="22"/>
      <c r="J4" s="22"/>
      <c r="K4" s="17"/>
      <c r="L4" s="17"/>
    </row>
    <row r="5" spans="1:13" x14ac:dyDescent="0.25">
      <c r="A5" s="16" t="str">
        <f>A14</f>
        <v>Q4'22</v>
      </c>
      <c r="B5" s="8">
        <f t="shared" si="0"/>
        <v>3751443.0145899998</v>
      </c>
      <c r="C5" s="8">
        <v>4248278.9145899992</v>
      </c>
      <c r="D5" s="8"/>
      <c r="E5" s="2">
        <v>3</v>
      </c>
      <c r="G5" s="22"/>
      <c r="H5" s="22"/>
      <c r="I5" s="22"/>
      <c r="J5" s="22"/>
      <c r="K5" s="17"/>
      <c r="L5" s="17"/>
    </row>
    <row r="6" spans="1:13" x14ac:dyDescent="0.25">
      <c r="A6" s="16" t="str">
        <f>A15</f>
        <v>Q1'23</v>
      </c>
      <c r="B6" s="8">
        <f t="shared" si="0"/>
        <v>5309525.215499999</v>
      </c>
      <c r="C6" s="8">
        <v>5862719.3735000007</v>
      </c>
      <c r="D6" s="8"/>
      <c r="E6" s="2">
        <v>4</v>
      </c>
      <c r="G6" s="22"/>
      <c r="H6" s="22"/>
      <c r="I6" s="22"/>
      <c r="J6" s="22"/>
      <c r="K6" s="17"/>
      <c r="L6" s="17"/>
    </row>
    <row r="7" spans="1:13" x14ac:dyDescent="0.25">
      <c r="A7" s="16" t="str">
        <f>A16</f>
        <v>Q2'23</v>
      </c>
      <c r="B7" s="8">
        <f t="shared" si="0"/>
        <v>2062271.61604</v>
      </c>
      <c r="C7" s="8">
        <v>2638220.4180399999</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53</v>
      </c>
      <c r="G11" s="2" t="s">
        <v>5</v>
      </c>
      <c r="H11" s="59"/>
      <c r="I11" s="22"/>
      <c r="J11" s="22"/>
      <c r="K11" s="17"/>
      <c r="L11" s="17"/>
      <c r="M11" s="17"/>
    </row>
    <row r="12" spans="1:13" x14ac:dyDescent="0.25">
      <c r="A12" s="16" t="s">
        <v>61</v>
      </c>
      <c r="B12" s="8">
        <v>281258.53108000004</v>
      </c>
      <c r="C12" s="8">
        <v>12835.530310000007</v>
      </c>
      <c r="D12" s="8">
        <v>0</v>
      </c>
      <c r="E12" s="10">
        <v>102878.96572000001</v>
      </c>
      <c r="F12" s="8">
        <v>11.946560000000005</v>
      </c>
      <c r="G12" s="2">
        <v>396984.97367000009</v>
      </c>
      <c r="H12" s="22"/>
      <c r="I12" s="22"/>
      <c r="J12" s="22"/>
      <c r="K12" s="17"/>
      <c r="L12" s="17"/>
      <c r="M12" s="17"/>
    </row>
    <row r="13" spans="1:13" x14ac:dyDescent="0.25">
      <c r="A13" s="16" t="s">
        <v>66</v>
      </c>
      <c r="B13" s="8">
        <v>169191.70655999999</v>
      </c>
      <c r="C13" s="8">
        <v>-8189.3283899999915</v>
      </c>
      <c r="D13" s="8">
        <v>0</v>
      </c>
      <c r="E13" s="10">
        <v>364684.90697999997</v>
      </c>
      <c r="F13" s="8">
        <v>22.797420000000002</v>
      </c>
      <c r="G13" s="2">
        <v>525710.08256999997</v>
      </c>
      <c r="H13" s="22"/>
      <c r="I13" s="22"/>
      <c r="J13" s="22"/>
      <c r="K13" s="17"/>
      <c r="L13" s="17"/>
      <c r="M13" s="17"/>
    </row>
    <row r="14" spans="1:13" x14ac:dyDescent="0.25">
      <c r="A14" s="16" t="s">
        <v>67</v>
      </c>
      <c r="B14" s="8">
        <v>2672682.9450599998</v>
      </c>
      <c r="C14" s="8">
        <v>368922.08169000002</v>
      </c>
      <c r="D14" s="8">
        <v>0</v>
      </c>
      <c r="E14" s="10">
        <v>709806.88108000008</v>
      </c>
      <c r="F14" s="8">
        <v>31.106760000000008</v>
      </c>
      <c r="G14" s="2">
        <v>3751443.0145899998</v>
      </c>
      <c r="H14" s="22"/>
      <c r="I14" s="22"/>
      <c r="J14" s="22"/>
      <c r="K14" s="17"/>
      <c r="L14" s="17"/>
      <c r="M14" s="17"/>
    </row>
    <row r="15" spans="1:13" x14ac:dyDescent="0.25">
      <c r="A15" s="16" t="s">
        <v>68</v>
      </c>
      <c r="B15" s="8">
        <v>3932198.4457800002</v>
      </c>
      <c r="C15" s="8">
        <v>653847.54568999994</v>
      </c>
      <c r="D15" s="8">
        <v>0</v>
      </c>
      <c r="E15" s="10">
        <v>723416.18394999998</v>
      </c>
      <c r="F15" s="8">
        <v>63.040079999999989</v>
      </c>
      <c r="G15" s="2">
        <v>5309525.2154999999</v>
      </c>
      <c r="H15" s="22"/>
      <c r="I15" s="22"/>
      <c r="J15" s="17"/>
      <c r="K15" s="17"/>
      <c r="L15" s="17"/>
    </row>
    <row r="16" spans="1:13" x14ac:dyDescent="0.25">
      <c r="A16" s="16" t="s">
        <v>71</v>
      </c>
      <c r="B16" s="8">
        <v>1545210.8844599999</v>
      </c>
      <c r="C16" s="8">
        <v>238732.96238999994</v>
      </c>
      <c r="D16" s="8">
        <v>0</v>
      </c>
      <c r="E16" s="10">
        <v>278282.03423000005</v>
      </c>
      <c r="F16" s="8">
        <v>45.734959999999994</v>
      </c>
      <c r="G16" s="2">
        <v>2062271.61604</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48</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59</v>
      </c>
      <c r="G21" s="86" t="s">
        <v>60</v>
      </c>
      <c r="H21" s="60"/>
      <c r="I21" s="17"/>
    </row>
    <row r="22" spans="1:12" x14ac:dyDescent="0.25">
      <c r="A22" s="5" t="s">
        <v>2</v>
      </c>
      <c r="B22" s="18">
        <f>F22+G22</f>
        <v>9239</v>
      </c>
      <c r="C22" s="1"/>
      <c r="D22" s="1"/>
      <c r="E22" s="79"/>
      <c r="F22" s="85">
        <v>9216</v>
      </c>
      <c r="G22" s="87">
        <v>23</v>
      </c>
      <c r="H22" s="60"/>
      <c r="I22" s="17"/>
    </row>
    <row r="23" spans="1:12" x14ac:dyDescent="0.25">
      <c r="A23" s="5" t="s">
        <v>3</v>
      </c>
      <c r="B23" s="18">
        <f t="shared" ref="B23:B25" si="1">F23+G23</f>
        <v>835</v>
      </c>
      <c r="C23" s="1"/>
      <c r="D23" s="1"/>
      <c r="E23" s="79"/>
      <c r="F23" s="85">
        <v>834</v>
      </c>
      <c r="G23" s="21">
        <v>1</v>
      </c>
      <c r="H23" s="60"/>
      <c r="I23" s="17"/>
    </row>
    <row r="24" spans="1:12" x14ac:dyDescent="0.25">
      <c r="A24" s="5" t="s">
        <v>16</v>
      </c>
      <c r="B24" s="18">
        <f t="shared" si="1"/>
        <v>73</v>
      </c>
      <c r="C24" s="1"/>
      <c r="D24" s="1"/>
      <c r="E24" s="79"/>
      <c r="F24" s="85">
        <v>72</v>
      </c>
      <c r="G24" s="21">
        <v>1</v>
      </c>
      <c r="H24" s="60"/>
      <c r="I24" s="17"/>
      <c r="J24" s="17"/>
    </row>
    <row r="25" spans="1:12" x14ac:dyDescent="0.25">
      <c r="A25" s="5" t="s">
        <v>53</v>
      </c>
      <c r="B25" s="18">
        <f t="shared" si="1"/>
        <v>1</v>
      </c>
      <c r="C25" s="1"/>
      <c r="D25" s="1"/>
      <c r="E25" s="79"/>
      <c r="F25" s="85">
        <v>0</v>
      </c>
      <c r="G25" s="21">
        <v>1</v>
      </c>
      <c r="H25" s="60"/>
      <c r="I25" s="17"/>
      <c r="J25" s="17"/>
    </row>
    <row r="26" spans="1:12" ht="16.5" thickBot="1" x14ac:dyDescent="0.3">
      <c r="A26" s="5" t="s">
        <v>51</v>
      </c>
      <c r="B26" s="61">
        <f>SUM(B22:B25)</f>
        <v>10148</v>
      </c>
      <c r="F26" s="88">
        <f>SUM(F22:F25)</f>
        <v>10122</v>
      </c>
      <c r="G26" s="88">
        <f>SUM(G22:G25)</f>
        <v>26</v>
      </c>
      <c r="H26" s="60"/>
      <c r="I26" s="17"/>
      <c r="J26" s="17"/>
    </row>
    <row r="27" spans="1:12" ht="16.5" thickTop="1" x14ac:dyDescent="0.25">
      <c r="D27" s="2" t="str">
        <f>'Chart Data'!A26 &amp; " " &amp; TEXT('Chart Data'!B26, "#,#0")</f>
        <v>AVERAGE METERS/MONTH: 10,148</v>
      </c>
      <c r="F27" s="60"/>
      <c r="G27" s="17"/>
      <c r="H27" s="17"/>
    </row>
    <row r="28" spans="1:12" x14ac:dyDescent="0.25">
      <c r="A28" s="1" t="s">
        <v>9</v>
      </c>
      <c r="B28" s="1" t="s">
        <v>48</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59</v>
      </c>
      <c r="G30" s="86" t="s">
        <v>60</v>
      </c>
      <c r="H30" s="60"/>
      <c r="I30" s="17"/>
    </row>
    <row r="31" spans="1:12" x14ac:dyDescent="0.25">
      <c r="A31" s="5" t="s">
        <v>2</v>
      </c>
      <c r="B31" s="11">
        <f>F31+G31</f>
        <v>5989257.333333333</v>
      </c>
      <c r="C31" s="1"/>
      <c r="D31" s="1"/>
      <c r="E31" s="80"/>
      <c r="F31" s="89">
        <v>5969580.333333333</v>
      </c>
      <c r="G31" s="90">
        <v>19677</v>
      </c>
      <c r="H31" s="58"/>
      <c r="I31" s="17"/>
    </row>
    <row r="32" spans="1:12" x14ac:dyDescent="0.25">
      <c r="A32" s="5" t="s">
        <v>3</v>
      </c>
      <c r="B32" s="11">
        <f t="shared" ref="B32:B34" si="2">F32+G32</f>
        <v>948572</v>
      </c>
      <c r="C32" s="1"/>
      <c r="D32" s="1"/>
      <c r="E32" s="80"/>
      <c r="F32" s="89">
        <v>947723</v>
      </c>
      <c r="G32" s="90">
        <v>849</v>
      </c>
      <c r="H32" s="58"/>
      <c r="I32" s="17"/>
    </row>
    <row r="33" spans="1:8" x14ac:dyDescent="0.25">
      <c r="A33" s="5" t="s">
        <v>16</v>
      </c>
      <c r="B33" s="11">
        <f t="shared" si="2"/>
        <v>1788568</v>
      </c>
      <c r="C33" s="1"/>
      <c r="D33" s="1"/>
      <c r="F33" s="89">
        <v>1776195</v>
      </c>
      <c r="G33" s="90">
        <v>12373</v>
      </c>
      <c r="H33" s="58"/>
    </row>
    <row r="34" spans="1:8" x14ac:dyDescent="0.25">
      <c r="A34" s="5" t="s">
        <v>53</v>
      </c>
      <c r="B34" s="11">
        <f t="shared" si="2"/>
        <v>99</v>
      </c>
      <c r="C34" s="1"/>
      <c r="D34" s="1"/>
      <c r="F34" s="89">
        <v>0</v>
      </c>
      <c r="G34" s="90">
        <v>99</v>
      </c>
      <c r="H34" s="58"/>
    </row>
    <row r="35" spans="1:8" ht="16.5" thickBot="1" x14ac:dyDescent="0.3">
      <c r="A35" s="5" t="s">
        <v>52</v>
      </c>
      <c r="B35" s="15">
        <f>SUM(B31:B34)</f>
        <v>8726496.3333333321</v>
      </c>
      <c r="D35" s="2" t="str">
        <f>'Chart Data'!A35&amp; " " &amp; TEXT('Chart Data'!B35, "#,#0")</f>
        <v>AVERAGE USAGE/MONTH: 8,726,496</v>
      </c>
      <c r="F35" s="91">
        <f>SUM(F31:F34)</f>
        <v>8693498.3333333321</v>
      </c>
      <c r="G35" s="91">
        <f>SUM(G31:G34)</f>
        <v>32998</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2021-06-02T15:57:29Z</cp:lastPrinted>
  <dcterms:created xsi:type="dcterms:W3CDTF">2017-12-07T16:13:29Z</dcterms:created>
  <dcterms:modified xsi:type="dcterms:W3CDTF">2023-09-26T13:26:07Z</dcterms:modified>
</cp:coreProperties>
</file>